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M:\Procurement\Sam\CSA.SDU-24-001-S [Solicitation_MD State Disbursement Unit Services]\Final Solicitation\Amedments\"/>
    </mc:Choice>
  </mc:AlternateContent>
  <xr:revisionPtr revIDLastSave="0" documentId="13_ncr:1_{AF8C1885-D239-449D-88B0-AC0D0200EE79}" xr6:coauthVersionLast="47" xr6:coauthVersionMax="47" xr10:uidLastSave="{00000000-0000-0000-0000-000000000000}"/>
  <bookViews>
    <workbookView xWindow="-108" yWindow="-108" windowWidth="23256" windowHeight="12576" tabRatio="727" xr2:uid="{00000000-000D-0000-FFFF-FFFF00000000}"/>
  </bookViews>
  <sheets>
    <sheet name="COVER PAGE" sheetId="9" r:id="rId1"/>
    <sheet name="TRANSITION" sheetId="1" r:id="rId2"/>
    <sheet name="YEAR 1" sheetId="2" r:id="rId3"/>
    <sheet name="YEAR 2" sheetId="3" r:id="rId4"/>
    <sheet name="YEAR 3" sheetId="4" r:id="rId5"/>
    <sheet name="YEAR 4" sheetId="5" r:id="rId6"/>
    <sheet name="YEAR 5" sheetId="6" r:id="rId7"/>
    <sheet name="2-YEAR OPT" sheetId="7" r:id="rId8"/>
    <sheet name="SUMMARY"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4" l="1"/>
  <c r="L35" i="6" l="1"/>
  <c r="L35" i="7"/>
  <c r="L35" i="5"/>
  <c r="L35" i="3"/>
  <c r="J29" i="7"/>
  <c r="J29" i="6"/>
  <c r="J29" i="5"/>
  <c r="J29" i="4"/>
  <c r="J29" i="3"/>
  <c r="J30" i="2"/>
  <c r="L15" i="4"/>
  <c r="L14" i="2"/>
  <c r="L21" i="7"/>
  <c r="L20" i="7"/>
  <c r="L19" i="7"/>
  <c r="I21" i="7"/>
  <c r="I20" i="7"/>
  <c r="I19" i="7"/>
  <c r="M19" i="7" s="1"/>
  <c r="L15" i="7"/>
  <c r="L14" i="7"/>
  <c r="I15" i="7"/>
  <c r="M15" i="7" s="1"/>
  <c r="I14" i="7"/>
  <c r="L8" i="7"/>
  <c r="L11" i="7"/>
  <c r="L21" i="6"/>
  <c r="L20" i="6"/>
  <c r="L19" i="6"/>
  <c r="L22" i="6" s="1"/>
  <c r="I21" i="6"/>
  <c r="L14" i="6"/>
  <c r="L15" i="6"/>
  <c r="L8" i="6"/>
  <c r="L21" i="5"/>
  <c r="L22" i="5" s="1"/>
  <c r="L20" i="5"/>
  <c r="L19" i="5"/>
  <c r="I21" i="5"/>
  <c r="L15" i="5"/>
  <c r="L16" i="5" s="1"/>
  <c r="L14" i="5"/>
  <c r="L8" i="5"/>
  <c r="L11" i="5" s="1"/>
  <c r="L21" i="4"/>
  <c r="L20" i="4"/>
  <c r="L19" i="4"/>
  <c r="I21" i="4"/>
  <c r="L14" i="4"/>
  <c r="L8" i="4"/>
  <c r="L11" i="4" s="1"/>
  <c r="L21" i="3"/>
  <c r="L20" i="3"/>
  <c r="L22" i="3" s="1"/>
  <c r="L19" i="3"/>
  <c r="I21" i="3"/>
  <c r="L15" i="3"/>
  <c r="L14" i="3"/>
  <c r="L8" i="3"/>
  <c r="L11" i="3" s="1"/>
  <c r="L21" i="2"/>
  <c r="I21" i="2"/>
  <c r="L20" i="2"/>
  <c r="L19" i="2"/>
  <c r="L15" i="2"/>
  <c r="L8" i="2"/>
  <c r="L11" i="2" s="1"/>
  <c r="I8" i="7"/>
  <c r="I11" i="7" s="1"/>
  <c r="I8" i="6"/>
  <c r="I11" i="6" s="1"/>
  <c r="I8" i="5"/>
  <c r="I11" i="5" s="1"/>
  <c r="I8" i="4"/>
  <c r="I8" i="3"/>
  <c r="I8" i="2"/>
  <c r="I11" i="2" s="1"/>
  <c r="J30" i="7"/>
  <c r="J28" i="7"/>
  <c r="J30" i="6"/>
  <c r="J28" i="6"/>
  <c r="I20" i="6"/>
  <c r="M20" i="6" s="1"/>
  <c r="I19" i="6"/>
  <c r="I15" i="6"/>
  <c r="M15" i="6" s="1"/>
  <c r="I14" i="6"/>
  <c r="M14" i="6" s="1"/>
  <c r="J30" i="5"/>
  <c r="J28" i="5"/>
  <c r="I20" i="5"/>
  <c r="I19" i="5"/>
  <c r="I15" i="5"/>
  <c r="I14" i="5"/>
  <c r="M14" i="5" s="1"/>
  <c r="J30" i="4"/>
  <c r="J28" i="4"/>
  <c r="I20" i="4"/>
  <c r="I19" i="4"/>
  <c r="I15" i="4"/>
  <c r="I14" i="4"/>
  <c r="J30" i="3"/>
  <c r="J28" i="3"/>
  <c r="I20" i="3"/>
  <c r="I19" i="3"/>
  <c r="I15" i="3"/>
  <c r="I14" i="3"/>
  <c r="I20" i="2"/>
  <c r="I19" i="2"/>
  <c r="J29" i="2"/>
  <c r="J28" i="2"/>
  <c r="I15" i="2"/>
  <c r="I14" i="2"/>
  <c r="I15" i="1"/>
  <c r="K6" i="8" s="1"/>
  <c r="I16" i="7"/>
  <c r="M20" i="5"/>
  <c r="M8" i="5"/>
  <c r="I11" i="3"/>
  <c r="M19" i="5"/>
  <c r="J32" i="7" l="1"/>
  <c r="L16" i="7"/>
  <c r="M20" i="7"/>
  <c r="L22" i="7"/>
  <c r="L24" i="7" s="1"/>
  <c r="I16" i="6"/>
  <c r="M21" i="6"/>
  <c r="J32" i="5"/>
  <c r="M11" i="5"/>
  <c r="M14" i="3"/>
  <c r="M21" i="3"/>
  <c r="I16" i="3"/>
  <c r="I22" i="3"/>
  <c r="M22" i="3" s="1"/>
  <c r="M20" i="4"/>
  <c r="L22" i="4"/>
  <c r="M14" i="4"/>
  <c r="J32" i="4"/>
  <c r="J32" i="6"/>
  <c r="M14" i="7"/>
  <c r="M21" i="7"/>
  <c r="M11" i="7"/>
  <c r="M8" i="7"/>
  <c r="M8" i="6"/>
  <c r="L11" i="6"/>
  <c r="L24" i="6" s="1"/>
  <c r="M19" i="6"/>
  <c r="L16" i="6"/>
  <c r="M16" i="6" s="1"/>
  <c r="M21" i="5"/>
  <c r="L24" i="5"/>
  <c r="M15" i="5"/>
  <c r="I22" i="5"/>
  <c r="M22" i="5" s="1"/>
  <c r="I16" i="4"/>
  <c r="M21" i="4"/>
  <c r="M15" i="4"/>
  <c r="M19" i="4"/>
  <c r="M15" i="3"/>
  <c r="M20" i="3"/>
  <c r="L24" i="3"/>
  <c r="J32" i="3"/>
  <c r="M8" i="3"/>
  <c r="L16" i="3"/>
  <c r="M19" i="2"/>
  <c r="J32" i="2"/>
  <c r="M14" i="2"/>
  <c r="I16" i="2"/>
  <c r="M15" i="2"/>
  <c r="M21" i="2"/>
  <c r="M11" i="2"/>
  <c r="I22" i="2"/>
  <c r="L22" i="2"/>
  <c r="L16" i="2"/>
  <c r="M8" i="2"/>
  <c r="M16" i="7"/>
  <c r="M11" i="4"/>
  <c r="M20" i="2"/>
  <c r="I22" i="4"/>
  <c r="M22" i="4" s="1"/>
  <c r="I16" i="5"/>
  <c r="M16" i="5" s="1"/>
  <c r="M11" i="3"/>
  <c r="M8" i="4"/>
  <c r="I22" i="7"/>
  <c r="L16" i="4"/>
  <c r="M19" i="3"/>
  <c r="I22" i="6"/>
  <c r="M22" i="6" s="1"/>
  <c r="M22" i="7" l="1"/>
  <c r="M11" i="6"/>
  <c r="I24" i="3"/>
  <c r="M24" i="3" s="1"/>
  <c r="K8" i="8" s="1"/>
  <c r="M16" i="3"/>
  <c r="L24" i="4"/>
  <c r="M16" i="4"/>
  <c r="I24" i="2"/>
  <c r="L24" i="2"/>
  <c r="M22" i="2"/>
  <c r="M16" i="2"/>
  <c r="I24" i="7"/>
  <c r="M24" i="7" s="1"/>
  <c r="K12" i="8" s="1"/>
  <c r="I24" i="4"/>
  <c r="I24" i="5"/>
  <c r="M24" i="5" s="1"/>
  <c r="K10" i="8" s="1"/>
  <c r="I24" i="6"/>
  <c r="M24" i="6" s="1"/>
  <c r="K11" i="8" s="1"/>
  <c r="M24" i="4" l="1"/>
  <c r="M24" i="2"/>
  <c r="L35" i="2" l="1"/>
  <c r="K7" i="8" s="1"/>
  <c r="K9" i="8"/>
  <c r="L35" i="4"/>
  <c r="K13" i="8" l="1"/>
</calcChain>
</file>

<file path=xl/sharedStrings.xml><?xml version="1.0" encoding="utf-8"?>
<sst xmlns="http://schemas.openxmlformats.org/spreadsheetml/2006/main" count="423" uniqueCount="154">
  <si>
    <t>A</t>
  </si>
  <si>
    <t>B</t>
  </si>
  <si>
    <t>TOTAL TRANSITION SERVICES PRICE</t>
  </si>
  <si>
    <t>Transition Services</t>
  </si>
  <si>
    <t>Transaction Type</t>
  </si>
  <si>
    <t>Estimated Quantity</t>
  </si>
  <si>
    <t>Electronic (EFT/EDI) Payment Processing</t>
  </si>
  <si>
    <t>Manual (Paper) Payment Processing</t>
  </si>
  <si>
    <t>Electronic Payment Enrollment</t>
  </si>
  <si>
    <t>Direct Deposit Enrollment</t>
  </si>
  <si>
    <t>NSF Funds Payments</t>
  </si>
  <si>
    <t>Recoupment/Receipt Adjustments</t>
  </si>
  <si>
    <t>Stop Payment Requests                                               Void Requests                                                                  Payee Disbursement Hold                                                                   Releasing Funds in Escrow                                     Returned Check Processing</t>
  </si>
  <si>
    <t>Employer Electronic Payment Enrollment Kits/Notices</t>
  </si>
  <si>
    <t>NCP Electronic Payment Enrollment Kits/Notices</t>
  </si>
  <si>
    <t>C</t>
  </si>
  <si>
    <t>D</t>
  </si>
  <si>
    <t>E</t>
  </si>
  <si>
    <t>F</t>
  </si>
  <si>
    <t>G</t>
  </si>
  <si>
    <t>Sub-Total</t>
  </si>
  <si>
    <t>Estimated Quantity Minimum Volume</t>
  </si>
  <si>
    <t>Estimated Quantity Maximum Volume</t>
  </si>
  <si>
    <r>
      <t xml:space="preserve">Total Price for Maximum Volume     </t>
    </r>
    <r>
      <rPr>
        <b/>
        <sz val="9"/>
        <color indexed="8"/>
        <rFont val="Calibri"/>
        <family val="2"/>
      </rPr>
      <t>(Column E x F)</t>
    </r>
  </si>
  <si>
    <r>
      <t xml:space="preserve">Total Price for Minimum Volume     </t>
    </r>
    <r>
      <rPr>
        <b/>
        <sz val="9"/>
        <color indexed="8"/>
        <rFont val="Calibri"/>
        <family val="2"/>
      </rPr>
      <t>(Column B x C)</t>
    </r>
  </si>
  <si>
    <t>H</t>
  </si>
  <si>
    <r>
      <t xml:space="preserve">TOTAL PRICE </t>
    </r>
    <r>
      <rPr>
        <b/>
        <sz val="9"/>
        <color indexed="8"/>
        <rFont val="Calibri"/>
        <family val="2"/>
      </rPr>
      <t>(Column D +G)</t>
    </r>
  </si>
  <si>
    <t>Fully           Loaded Fixed Unit Price</t>
  </si>
  <si>
    <t>Fully Loaded Fixed Unit Price</t>
  </si>
  <si>
    <r>
      <t xml:space="preserve">TOTAL PRICE    </t>
    </r>
    <r>
      <rPr>
        <b/>
        <sz val="9"/>
        <color indexed="8"/>
        <rFont val="Calibri"/>
        <family val="2"/>
      </rPr>
      <t>(Column B x D)</t>
    </r>
  </si>
  <si>
    <t>2-YEAR OPTION PERIOD</t>
  </si>
  <si>
    <t>2 - YEAR OPTION PERIOD - TOTAL MARKETING PRICE</t>
  </si>
  <si>
    <t>2 - YEAR OPTION PERIOD - TOTAL TRANSACTION PRICE</t>
  </si>
  <si>
    <t>SUMMARY PAGE</t>
  </si>
  <si>
    <t>* THIS FIGURE WILL BE USED TO RANK FINANCIAL PROPOSALS</t>
  </si>
  <si>
    <t>Company Name:</t>
  </si>
  <si>
    <t>Address:</t>
  </si>
  <si>
    <t>FEIN:</t>
  </si>
  <si>
    <t>Fax Number:</t>
  </si>
  <si>
    <t>Certified MBE:</t>
  </si>
  <si>
    <t>Signature of Representative Authorized to Bind the Company to all Statements, Services and Prices</t>
  </si>
  <si>
    <t>Date</t>
  </si>
  <si>
    <t>Telephone Number:</t>
  </si>
  <si>
    <t>YES</t>
  </si>
  <si>
    <t>NO</t>
  </si>
  <si>
    <t>MBE Certification Number</t>
  </si>
  <si>
    <t>Typed Name and Title of Representative Authorized to Bind the Company to all Statements, Services and Prices</t>
  </si>
  <si>
    <t>STATE DISBURSEMENT UNIT SERVICES - PRICING PROPOSAL</t>
  </si>
  <si>
    <t>STATE DISBURSEMENT UNIT SERVICES  - PRICING PROPOSAL</t>
  </si>
  <si>
    <t>MARYLAND STATE DEPARTMENT OF HUMAN RESOURCES</t>
  </si>
  <si>
    <t>STATE DISBURSEMENT UNIT SERVICES</t>
  </si>
  <si>
    <t>PRICING PROPOSAL</t>
  </si>
  <si>
    <t>Cover Page</t>
  </si>
  <si>
    <t>Maryland’s Human Services Agency</t>
  </si>
  <si>
    <t>REQUEST FOR PROPOSALS (RFP)</t>
  </si>
  <si>
    <t>This Pricing Proposal contains 8 pages to be completed as follows -</t>
  </si>
  <si>
    <r>
      <rPr>
        <b/>
        <sz val="14"/>
        <color indexed="8"/>
        <rFont val="Calibri"/>
        <family val="2"/>
      </rPr>
      <t>TO ALL OFFERORS:</t>
    </r>
    <r>
      <rPr>
        <sz val="14"/>
        <color indexed="8"/>
        <rFont val="Calibri"/>
        <family val="2"/>
      </rPr>
      <t xml:space="preserve">  </t>
    </r>
  </si>
  <si>
    <t>S  E  C  T  I  O  N     I</t>
  </si>
  <si>
    <t>S E C T I O N   II</t>
  </si>
  <si>
    <t>2 - YEAR  OPTION PERIOD  -  TOTAL  MAXIMUM  CONTRACT  AMOUNT                                                                                                                              (Sum of the Total Price for Transaction + Marketing + Labor)</t>
  </si>
  <si>
    <t>BASE CONTRACT YEAR 5</t>
  </si>
  <si>
    <t>BASE CONTRACT YEAR 4</t>
  </si>
  <si>
    <t>BASE CONTRACT YEAR 3</t>
  </si>
  <si>
    <t>BASE CONTRACT YEAR 2</t>
  </si>
  <si>
    <t>BASE CONTRACT YEAR 1</t>
  </si>
  <si>
    <r>
      <rPr>
        <b/>
        <sz val="14"/>
        <color indexed="8"/>
        <rFont val="Calibri"/>
        <family val="2"/>
      </rPr>
      <t>Page 8 of 8</t>
    </r>
    <r>
      <rPr>
        <sz val="14"/>
        <color indexed="8"/>
        <rFont val="Calibri"/>
        <family val="2"/>
      </rPr>
      <t>, contains the Pricing Proposal Summary, with the Grand Total Price for State Disbursement Unit Services, which is the Sum of the Total Price for Transition Services, each Contract Year for the 5-Year Base Contract Period, and the 2-Year Option Period.  The Grand Total Price for State Disbursement Unit Services will be used to rank all Financial Proposals.</t>
    </r>
  </si>
  <si>
    <r>
      <rPr>
        <b/>
        <sz val="12"/>
        <color indexed="8"/>
        <rFont val="Calibri"/>
        <family val="2"/>
      </rPr>
      <t>INSTRUCTIONS:</t>
    </r>
    <r>
      <rPr>
        <sz val="12"/>
        <color indexed="8"/>
        <rFont val="Calibri"/>
        <family val="2"/>
      </rPr>
      <t xml:space="preserve">  All Offerors shall insert in Column B their one-time only fully loaded Fixed Price for all activity associated with Transition services (In and Out).  The fully-loaded Fixed Price shall take into consideration all profit, direct and indirect costs associated with Transition services as requested in the RFP.  No increase in Transition prices shalll be allowed except as provided in this Pricing Proposal.  The Total Transition Services Price (Row 3, Column B) will automatically be calculated for you and will automatically be carried over to the Pricing Proposal Summary (page 8 of 8) to be included in the Grand Total Price for State Disbursement Unit Services.</t>
    </r>
  </si>
  <si>
    <t>BASE CONTRACT  YEAR  1  -  TOTAL  MAXIMUM  CONTRACT  AMOUNT                                                                                                                              (Sum of the Total Prices for Transaction + Marketing + Labor)</t>
  </si>
  <si>
    <t>BASE CONTRACT YEAR 1 - TOTAL MARKETING PRICE (Printing + Postage)</t>
  </si>
  <si>
    <t>BASE CONTRACT YEAR 1 - TOTAL TRANSACTION PRICE</t>
  </si>
  <si>
    <t>BASE CONTRACT  YEAR  2  -  TOTAL  MAXIMUM  CONTRACT  AMOUNT                                                                                                                              (Sum of the Total Price for Transaction + Marketing + Labor)</t>
  </si>
  <si>
    <t>BASE CONTRACT YEAR 2 - TOTAL MARKETING PRICE</t>
  </si>
  <si>
    <t>BASE CONTRACT YEAR 2 - TOTAL TRANSACTION PRICE</t>
  </si>
  <si>
    <t>BASE CONTRACT YEAR 3 - TOTAL TRANSACTION PRICE</t>
  </si>
  <si>
    <t>BASE CONTRACT YEAR 3 - TOTAL MARKETING PRICE</t>
  </si>
  <si>
    <t>BASE CONTRACT  YEAR  3  -  TOTAL  MAXIMUM  CONTRACT  AMOUNT                                                                                                                              (Sum of the Total Price for Transaction + Marketing + Labor)</t>
  </si>
  <si>
    <t>BASE CONTRACT YEAR 4 - TOTAL TRANSACTION PRICE</t>
  </si>
  <si>
    <t>BASE CONTRACT  YEAR  4  -  TOTAL  MAXIMUM  CONTRACT  AMOUNT                                                                                                                              (Sum of the Total Price for Transaction + Marketing + Labor)</t>
  </si>
  <si>
    <t>BASE CONTRACT YEAR 5 - TOTAL TRANSACTION PRICE</t>
  </si>
  <si>
    <t>BASE CONTRACT  YEAR  5  -  TOTAL  MAXIMUM  CONTRACT  AMOUNT                                                                                                                              (Sum of the Total Price for Transaction + Marketing + Labor)</t>
  </si>
  <si>
    <t>TOTAL TRANSITION SERVICES PRICE (from Page 1, Row 3, Column B)</t>
  </si>
  <si>
    <r>
      <t xml:space="preserve">* GRAND TOTAL PRICE FOR STATE DISBURSEMENT UNIT SERVICES                                                                  </t>
    </r>
    <r>
      <rPr>
        <b/>
        <sz val="12"/>
        <color indexed="9"/>
        <rFont val="Calibri"/>
        <family val="2"/>
      </rPr>
      <t>(Sum of the Total  Price for Transition Services + Total Maximum Contract Amount for all Years)</t>
    </r>
  </si>
  <si>
    <t>Postage</t>
  </si>
  <si>
    <t>BASE CONTRACT YEAR 4 - TOTAL MARKETING PRICE + POSTAGE</t>
  </si>
  <si>
    <t>BASE CONTRACT YEAR 5 - TOTAL MARKETING PRICE + POSTAGE</t>
  </si>
  <si>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2 -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2 -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</si>
  <si>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1 -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1 -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</si>
  <si>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3 -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3 -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</si>
  <si>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4 -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4 -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</si>
  <si>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5 -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5 -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</si>
  <si>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2-Year Option Period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2-Year Option Period - Total Maximum Contract Amount (Row 20) will automatically carryover to the Pricing Proposal Summary (page 8 of 8).</t>
    </r>
  </si>
  <si>
    <t>CHILD SUPPORT ADMINISTRATION</t>
  </si>
  <si>
    <t>EFT Outreach (RFP Sections 2.3.7 and 2.3.8)</t>
  </si>
  <si>
    <t>Local Office Mail Processing</t>
  </si>
  <si>
    <t>(RFP Sections 2.3.4 K, 2.3.4 L, 2.3.4 M)</t>
  </si>
  <si>
    <r>
      <t>One-Time Only Transition-In Price (</t>
    </r>
    <r>
      <rPr>
        <b/>
        <sz val="12"/>
        <rFont val="Calibri"/>
        <family val="2"/>
        <scheme val="minor"/>
      </rPr>
      <t>RFP Section 3.1</t>
    </r>
    <r>
      <rPr>
        <b/>
        <sz val="12"/>
        <color theme="1"/>
        <rFont val="Calibri"/>
        <family val="2"/>
        <scheme val="minor"/>
      </rPr>
      <t>)</t>
    </r>
  </si>
  <si>
    <r>
      <t>One-Time Only Transition-Out Price (</t>
    </r>
    <r>
      <rPr>
        <b/>
        <sz val="12"/>
        <rFont val="Calibri"/>
        <family val="2"/>
        <scheme val="minor"/>
      </rPr>
      <t>RFP Section 3.2</t>
    </r>
    <r>
      <rPr>
        <b/>
        <sz val="12"/>
        <color theme="1"/>
        <rFont val="Calibri"/>
        <family val="2"/>
        <scheme val="minor"/>
      </rPr>
      <t>)</t>
    </r>
  </si>
  <si>
    <t>Payment &amp; Local Mail Processing  (RFP Sections 2.3.4. A &amp; 2.3.4.D)</t>
  </si>
  <si>
    <t>0 - 800</t>
  </si>
  <si>
    <t>0 - 2,700</t>
  </si>
  <si>
    <t>2,700 - 3,700+</t>
  </si>
  <si>
    <t>800 - 2,000+</t>
  </si>
  <si>
    <t>0 - 1,300</t>
  </si>
  <si>
    <t>0 - 3,149,800</t>
  </si>
  <si>
    <t>0 - 270,000</t>
  </si>
  <si>
    <t>3,113,501 - 3,492,800+</t>
  </si>
  <si>
    <t>270,000 - 270,400+</t>
  </si>
  <si>
    <t>1,300 - 2,600+</t>
  </si>
  <si>
    <t>Printing of Marketing Materials                                                (RFP 2.3.4 N 5)</t>
  </si>
  <si>
    <t>0 - 44,000</t>
  </si>
  <si>
    <t>44,000 - 51,000+</t>
  </si>
  <si>
    <t>Payment &amp; Local Mail Processing (RFP Sections 2.3.4. A &amp; 2.3.4.D)</t>
  </si>
  <si>
    <t>Payment &amp; Local Mail Processing   (RFP Sections 2.3.4. A &amp; 2.3.4.D)</t>
  </si>
  <si>
    <t>0 - 6,300,000</t>
  </si>
  <si>
    <t>6,300,000 - 6,986,000+</t>
  </si>
  <si>
    <t>0 - 540,000</t>
  </si>
  <si>
    <t>540,000 - 541,000+</t>
  </si>
  <si>
    <t>0 - 16,000</t>
  </si>
  <si>
    <t>16,000 - 20,000+</t>
  </si>
  <si>
    <t>0 - 5,400</t>
  </si>
  <si>
    <t>5,400 - 6,400+</t>
  </si>
  <si>
    <t>0 - 2,600</t>
  </si>
  <si>
    <t>2,600 -        5,200+</t>
  </si>
  <si>
    <t>0 - 600</t>
  </si>
  <si>
    <t>0 - 88,000</t>
  </si>
  <si>
    <t>88,000 -     102,000+</t>
  </si>
  <si>
    <t>600 - 1200+</t>
  </si>
  <si>
    <t>0 - 1200</t>
  </si>
  <si>
    <t>1,200 - 2,400+</t>
  </si>
  <si>
    <t>Printing of Marketing Materials                                                      (RFP 2.3.4 N 5)</t>
  </si>
  <si>
    <r>
      <rPr>
        <b/>
        <sz val="11"/>
        <rFont val="Calibri"/>
        <family val="2"/>
        <scheme val="minor"/>
      </rPr>
      <t xml:space="preserve">Printing of Marketing Materials   </t>
    </r>
    <r>
      <rPr>
        <b/>
        <sz val="11"/>
        <color rgb="FFFF0000"/>
        <rFont val="Calibri"/>
        <family val="2"/>
        <scheme val="minor"/>
      </rPr>
      <t xml:space="preserve"> </t>
    </r>
    <r>
      <rPr>
        <b/>
        <sz val="11"/>
        <color theme="1"/>
        <rFont val="Calibri"/>
        <family val="2"/>
        <scheme val="minor"/>
      </rPr>
      <t xml:space="preserve">                                                     (RFP 2.3.4 N 5)</t>
    </r>
  </si>
  <si>
    <r>
      <rPr>
        <b/>
        <sz val="11"/>
        <rFont val="Calibri"/>
        <family val="2"/>
        <scheme val="minor"/>
      </rPr>
      <t xml:space="preserve">Printing of Marketing Materials </t>
    </r>
    <r>
      <rPr>
        <b/>
        <sz val="11"/>
        <color rgb="FFFF0000"/>
        <rFont val="Calibri"/>
        <family val="2"/>
        <scheme val="minor"/>
      </rPr>
      <t xml:space="preserve">                                                    </t>
    </r>
    <r>
      <rPr>
        <b/>
        <sz val="11"/>
        <rFont val="Calibri"/>
        <family val="2"/>
        <scheme val="minor"/>
      </rPr>
      <t>(RFP 2.3.4 N 5)</t>
    </r>
  </si>
  <si>
    <t>BASE CONTRACT YEAR 1 - TOTAL MAXIMUM CONTRACT AMOUNT (from page 2, Row 16)</t>
  </si>
  <si>
    <t>BASE CONTRACT YEAR 2 - TOTAL MAXIMUM CONTRACT AMOUNT (from page 3, Row 16)</t>
  </si>
  <si>
    <t>BASE CONTRACT YEAR 3 - TOTAL MAXIMUM CONTRACT AMOUNT (from page 4, Row 16)</t>
  </si>
  <si>
    <t>BASE CONTRACT YEAR 4 - TOTAL MAXIMUM CONTRACT AMOUNT (from page 5, Row 16)</t>
  </si>
  <si>
    <t>BASE CONTRACT YEAR 5 - TOTAL MAXIMUM CONTRACT AMOUNT (from page 6, Row 16)</t>
  </si>
  <si>
    <t>2-YEAR OPTION PERIOD - TOTAL MAXIMUM CONTRACT AMOUNT (from page 7, Row 16)</t>
  </si>
  <si>
    <r>
      <rPr>
        <b/>
        <sz val="14"/>
        <color indexed="8"/>
        <rFont val="Calibri"/>
        <family val="2"/>
      </rPr>
      <t>Page 1 of 8</t>
    </r>
    <r>
      <rPr>
        <sz val="14"/>
        <color indexed="8"/>
        <rFont val="Calibri"/>
        <family val="2"/>
      </rPr>
      <t>, requests the Offeror's Fixed Prices for Transition Services (In and Out) found in RFP Sections 3.1 and 3.2.   The dollar values submitted shall be rounded and not include 'cents'.</t>
    </r>
  </si>
  <si>
    <r>
      <rPr>
        <b/>
        <sz val="14"/>
        <color indexed="8"/>
        <rFont val="Calibri"/>
        <family val="2"/>
      </rPr>
      <t>Pages 2 through 6 of 8</t>
    </r>
    <r>
      <rPr>
        <sz val="14"/>
        <color indexed="8"/>
        <rFont val="Calibri"/>
        <family val="2"/>
      </rPr>
      <t>, requests the Offeror's fully loaded Fixed Unit Prices for each Transaction Type listed (</t>
    </r>
    <r>
      <rPr>
        <sz val="14"/>
        <color rgb="FFFF0000"/>
        <rFont val="Calibri"/>
        <family val="2"/>
      </rPr>
      <t>found in RFP Section 2.3.4?</t>
    </r>
    <r>
      <rPr>
        <sz val="14"/>
        <color indexed="8"/>
        <rFont val="Calibri"/>
        <family val="2"/>
      </rPr>
      <t xml:space="preserve">) as well as the Offeror's fully loaded Fixed Unit Prices for the Printing of Marketing Materials to include Postage </t>
    </r>
    <r>
      <rPr>
        <sz val="14"/>
        <color rgb="FFFF0000"/>
        <rFont val="Calibri"/>
        <family val="2"/>
      </rPr>
      <t>(found in RFP</t>
    </r>
    <r>
      <rPr>
        <sz val="14"/>
        <color indexed="8"/>
        <rFont val="Calibri"/>
        <family val="2"/>
      </rPr>
      <t xml:space="preserve"> </t>
    </r>
    <r>
      <rPr>
        <sz val="14"/>
        <color rgb="FFFF0000"/>
        <rFont val="Calibri"/>
        <family val="2"/>
      </rPr>
      <t>Section 2.3.4 N 5?</t>
    </r>
    <r>
      <rPr>
        <sz val="14"/>
        <color indexed="8"/>
        <rFont val="Calibri"/>
        <family val="2"/>
      </rPr>
      <t>).  A separate page is provided for each Year of the 5-year base contract period.  The dollar values submitted shall be rounded and not include 'cents'.</t>
    </r>
  </si>
  <si>
    <r>
      <rPr>
        <b/>
        <sz val="14"/>
        <color indexed="8"/>
        <rFont val="Calibri"/>
        <family val="2"/>
      </rPr>
      <t>Page 7 of 8</t>
    </r>
    <r>
      <rPr>
        <sz val="14"/>
        <color indexed="8"/>
        <rFont val="Calibri"/>
        <family val="2"/>
      </rPr>
      <t>, requests for the sole 2-Year Option Period the Offeror's fully loaded Fixed Unit Prices for each Transaction Type listed (found in RFP Section 2.3.4) as well as the Offeror's fully loaded Fixed Unit Prices for the Printing of Marketing Materials to include Postage (</t>
    </r>
    <r>
      <rPr>
        <sz val="14"/>
        <color rgb="FFFF0000"/>
        <rFont val="Calibri"/>
        <family val="2"/>
      </rPr>
      <t>found in RFP Section 2.3.4 N 5?</t>
    </r>
    <r>
      <rPr>
        <sz val="14"/>
        <color indexed="8"/>
        <rFont val="Calibri"/>
        <family val="2"/>
      </rPr>
      <t>).  All estimated quantities (volumes) are doubled for the 2-Year Option Period.  The dollar values submitted shall be rounded and not include 'cents'.</t>
    </r>
  </si>
  <si>
    <t>AGENCY CONTROL NUMBER:  CSA/SDU/24-001-S</t>
  </si>
  <si>
    <t>0-2,000,000</t>
  </si>
  <si>
    <t>0 - 20,000</t>
  </si>
  <si>
    <t>0 - 10,000</t>
  </si>
  <si>
    <t>20,000 - 45,000+</t>
  </si>
  <si>
    <t>0 - 250,000</t>
  </si>
  <si>
    <t>250,000 - 350,000+</t>
  </si>
  <si>
    <t>0 - 1000</t>
  </si>
  <si>
    <t>1000-2000+</t>
  </si>
  <si>
    <t>10,000-25,000+</t>
  </si>
  <si>
    <t>2,000,000-4,000,000+</t>
  </si>
  <si>
    <t>0 - 1,000</t>
  </si>
  <si>
    <t>1,000 - 2,000+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</si>
</sst>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24" x14ac:knownFonts="1">
    <font>
      <sz val="11"/>
      <color theme="1"/>
      <name val="Calibri"/>
      <family val="2"/>
      <scheme val="minor"/>
    </font>
    <font>
      <b/>
      <sz val="14"/>
      <color indexed="8"/>
      <name val="Calibri"/>
      <family val="2"/>
    </font>
    <font>
      <b/>
      <sz val="12"/>
      <color indexed="8"/>
      <name val="Calibri"/>
      <family val="2"/>
    </font>
    <font>
      <sz val="12"/>
      <color indexed="8"/>
      <name val="Calibri"/>
      <family val="2"/>
    </font>
    <font>
      <b/>
      <sz val="12"/>
      <color indexed="9"/>
      <name val="Calibri"/>
      <family val="2"/>
    </font>
    <font>
      <b/>
      <sz val="9"/>
      <color indexed="8"/>
      <name val="Calibri"/>
      <family val="2"/>
    </font>
    <font>
      <sz val="14"/>
      <color indexed="8"/>
      <name val="Calibri"/>
      <family val="2"/>
    </font>
    <font>
      <sz val="12"/>
      <color theme="1"/>
      <name val="Calibri"/>
      <family val="2"/>
      <scheme val="minor"/>
    </font>
    <font>
      <b/>
      <sz val="12"/>
      <color theme="1"/>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b/>
      <i/>
      <sz val="10"/>
      <color rgb="FFC0504D"/>
      <name val="Times New Roman"/>
      <family val="1"/>
    </font>
    <font>
      <b/>
      <sz val="12"/>
      <color theme="0"/>
      <name val="Calibri"/>
      <family val="2"/>
      <scheme val="minor"/>
    </font>
    <font>
      <b/>
      <sz val="10"/>
      <color theme="1"/>
      <name val="Calibri"/>
      <family val="2"/>
      <scheme val="minor"/>
    </font>
    <font>
      <b/>
      <sz val="11"/>
      <color rgb="FFFF0000"/>
      <name val="Calibri"/>
      <family val="2"/>
      <scheme val="minor"/>
    </font>
    <font>
      <sz val="11"/>
      <color theme="1"/>
      <name val="Calibri"/>
      <family val="2"/>
      <scheme val="minor"/>
    </font>
    <font>
      <b/>
      <sz val="11"/>
      <name val="Calibri"/>
      <family val="2"/>
      <scheme val="minor"/>
    </font>
    <font>
      <b/>
      <sz val="12"/>
      <name val="Calibri"/>
      <family val="2"/>
      <scheme val="minor"/>
    </font>
    <font>
      <sz val="11"/>
      <name val="Calibri"/>
      <family val="2"/>
      <scheme val="minor"/>
    </font>
    <font>
      <sz val="14"/>
      <color rgb="FFFF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920000"/>
        <bgColor indexed="64"/>
      </patternFill>
    </fill>
    <fill>
      <patternFill patternType="solid">
        <fgColor theme="1"/>
        <bgColor indexed="64"/>
      </patternFill>
    </fill>
    <fill>
      <patternFill patternType="solid">
        <fgColor rgb="FF860000"/>
        <bgColor indexed="64"/>
      </patternFill>
    </fill>
    <fill>
      <patternFill patternType="solid">
        <fgColor rgb="FFCA9F24"/>
        <bgColor indexed="64"/>
      </patternFill>
    </fill>
    <fill>
      <patternFill patternType="solid">
        <fgColor rgb="FFFFFF00"/>
        <bgColor indexed="64"/>
      </patternFill>
    </fill>
  </fills>
  <borders count="5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double">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double">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double">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ck">
        <color indexed="64"/>
      </top>
      <bottom style="thick">
        <color indexed="64"/>
      </bottom>
      <diagonal/>
    </border>
    <border>
      <left style="medium">
        <color indexed="64"/>
      </left>
      <right/>
      <top/>
      <bottom/>
      <diagonal/>
    </border>
    <border>
      <left style="medium">
        <color indexed="64"/>
      </left>
      <right style="thick">
        <color indexed="64"/>
      </right>
      <top/>
      <bottom/>
      <diagonal/>
    </border>
    <border>
      <left style="medium">
        <color indexed="64"/>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double">
        <color indexed="64"/>
      </left>
      <right style="medium">
        <color indexed="64"/>
      </right>
      <top/>
      <bottom/>
      <diagonal/>
    </border>
  </borders>
  <cellStyleXfs count="2">
    <xf numFmtId="0" fontId="0" fillId="0" borderId="0"/>
    <xf numFmtId="44" fontId="19" fillId="0" borderId="0" applyFont="0" applyFill="0" applyBorder="0" applyAlignment="0" applyProtection="0"/>
  </cellStyleXfs>
  <cellXfs count="255">
    <xf numFmtId="0" fontId="0" fillId="0" borderId="0" xfId="0"/>
    <xf numFmtId="0" fontId="7" fillId="0" borderId="0" xfId="0" applyFont="1"/>
    <xf numFmtId="0" fontId="8" fillId="0" borderId="0" xfId="0" applyFont="1"/>
    <xf numFmtId="0" fontId="7" fillId="0" borderId="0" xfId="0" applyFont="1" applyAlignment="1">
      <alignment horizontal="left" wrapText="1"/>
    </xf>
    <xf numFmtId="0" fontId="9" fillId="0" borderId="1" xfId="0" applyFont="1" applyBorder="1" applyAlignment="1">
      <alignment horizontal="center"/>
    </xf>
    <xf numFmtId="0" fontId="9" fillId="2" borderId="2" xfId="0" applyFont="1" applyFill="1" applyBorder="1"/>
    <xf numFmtId="0" fontId="9" fillId="2" borderId="3" xfId="0" applyFont="1" applyFill="1" applyBorder="1"/>
    <xf numFmtId="0" fontId="9" fillId="2" borderId="4" xfId="0" applyFont="1" applyFill="1" applyBorder="1"/>
    <xf numFmtId="0" fontId="9" fillId="0" borderId="5" xfId="0" applyFont="1" applyBorder="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4" xfId="0" applyFont="1" applyFill="1" applyBorder="1" applyAlignment="1">
      <alignment horizontal="center"/>
    </xf>
    <xf numFmtId="0" fontId="9" fillId="2" borderId="5" xfId="0" applyFont="1" applyFill="1" applyBorder="1" applyAlignment="1">
      <alignment horizontal="center" vertical="center" wrapText="1"/>
    </xf>
    <xf numFmtId="0" fontId="9" fillId="2" borderId="5" xfId="0" applyFont="1" applyFill="1" applyBorder="1" applyAlignment="1">
      <alignment horizontal="center" wrapText="1"/>
    </xf>
    <xf numFmtId="0" fontId="9"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8" xfId="0" applyFont="1" applyBorder="1" applyAlignment="1">
      <alignment horizontal="center" vertical="center"/>
    </xf>
    <xf numFmtId="164" fontId="9" fillId="0" borderId="9" xfId="0" applyNumberFormat="1" applyFont="1" applyBorder="1" applyAlignment="1">
      <alignment horizontal="center" vertical="center"/>
    </xf>
    <xf numFmtId="164" fontId="9" fillId="0" borderId="6" xfId="0" applyNumberFormat="1" applyFont="1" applyBorder="1" applyAlignment="1">
      <alignment horizontal="center" vertical="center"/>
    </xf>
    <xf numFmtId="0" fontId="9" fillId="0" borderId="10" xfId="0" applyFont="1" applyBorder="1" applyAlignment="1">
      <alignment horizontal="center" vertical="center"/>
    </xf>
    <xf numFmtId="164" fontId="9" fillId="0" borderId="11" xfId="0" applyNumberFormat="1" applyFont="1" applyBorder="1" applyAlignment="1">
      <alignment horizontal="center" vertical="center"/>
    </xf>
    <xf numFmtId="164" fontId="9" fillId="0" borderId="12" xfId="0" applyNumberFormat="1" applyFont="1" applyBorder="1" applyAlignment="1">
      <alignment horizontal="center" vertical="center"/>
    </xf>
    <xf numFmtId="164" fontId="9" fillId="0" borderId="13" xfId="0" applyNumberFormat="1" applyFont="1" applyBorder="1" applyAlignment="1">
      <alignment horizontal="center" vertical="center"/>
    </xf>
    <xf numFmtId="0" fontId="9" fillId="0" borderId="8" xfId="0" applyFont="1" applyBorder="1" applyAlignment="1">
      <alignment horizontal="center"/>
    </xf>
    <xf numFmtId="164" fontId="9" fillId="0" borderId="9" xfId="0" applyNumberFormat="1" applyFont="1" applyBorder="1" applyAlignment="1">
      <alignment horizontal="center"/>
    </xf>
    <xf numFmtId="164" fontId="9" fillId="4" borderId="14" xfId="0" applyNumberFormat="1" applyFont="1" applyFill="1" applyBorder="1" applyAlignment="1">
      <alignment horizontal="center"/>
    </xf>
    <xf numFmtId="164" fontId="9" fillId="4" borderId="8" xfId="0" applyNumberFormat="1" applyFont="1" applyFill="1" applyBorder="1" applyAlignment="1">
      <alignment horizontal="center"/>
    </xf>
    <xf numFmtId="164" fontId="9" fillId="0" borderId="15" xfId="0" applyNumberFormat="1" applyFont="1" applyBorder="1" applyAlignment="1">
      <alignment horizontal="center"/>
    </xf>
    <xf numFmtId="164" fontId="9" fillId="0" borderId="14" xfId="0" applyNumberFormat="1" applyFont="1" applyBorder="1" applyAlignment="1">
      <alignment horizontal="center" vertical="center"/>
    </xf>
    <xf numFmtId="0" fontId="9" fillId="0" borderId="5" xfId="0" applyFont="1" applyBorder="1" applyAlignment="1">
      <alignment horizontal="center" vertical="center"/>
    </xf>
    <xf numFmtId="164" fontId="9" fillId="0" borderId="15" xfId="0" applyNumberFormat="1" applyFont="1" applyBorder="1" applyAlignment="1">
      <alignment horizontal="center" vertical="center"/>
    </xf>
    <xf numFmtId="0" fontId="9" fillId="0" borderId="16" xfId="0" applyFont="1" applyBorder="1" applyAlignment="1">
      <alignment horizontal="center"/>
    </xf>
    <xf numFmtId="164" fontId="9" fillId="0" borderId="17" xfId="0" applyNumberFormat="1" applyFont="1" applyBorder="1" applyAlignment="1">
      <alignment horizontal="center"/>
    </xf>
    <xf numFmtId="0" fontId="0" fillId="4" borderId="18" xfId="0" applyFill="1" applyBorder="1"/>
    <xf numFmtId="164" fontId="9" fillId="4" borderId="18" xfId="0" applyNumberFormat="1" applyFont="1" applyFill="1" applyBorder="1" applyAlignment="1">
      <alignment horizontal="center"/>
    </xf>
    <xf numFmtId="164" fontId="9" fillId="0" borderId="19" xfId="0" applyNumberFormat="1" applyFont="1" applyBorder="1" applyAlignment="1">
      <alignment horizontal="center"/>
    </xf>
    <xf numFmtId="164" fontId="9" fillId="0" borderId="8" xfId="0" applyNumberFormat="1" applyFont="1" applyBorder="1" applyAlignment="1">
      <alignment horizontal="center"/>
    </xf>
    <xf numFmtId="0" fontId="0" fillId="4" borderId="8" xfId="0" applyFill="1" applyBorder="1"/>
    <xf numFmtId="164" fontId="9" fillId="0" borderId="6" xfId="0" applyNumberFormat="1" applyFont="1" applyBorder="1" applyAlignment="1">
      <alignment horizontal="center"/>
    </xf>
    <xf numFmtId="0" fontId="9" fillId="0" borderId="20" xfId="0" applyFont="1" applyBorder="1" applyAlignment="1">
      <alignment horizontal="center"/>
    </xf>
    <xf numFmtId="0" fontId="9" fillId="0" borderId="20" xfId="0" applyFont="1" applyBorder="1" applyAlignment="1">
      <alignment horizontal="left"/>
    </xf>
    <xf numFmtId="0" fontId="0" fillId="0" borderId="20" xfId="0" applyBorder="1"/>
    <xf numFmtId="164" fontId="9" fillId="0" borderId="20" xfId="0" applyNumberFormat="1" applyFont="1" applyBorder="1" applyAlignment="1">
      <alignment horizontal="center"/>
    </xf>
    <xf numFmtId="164" fontId="9" fillId="0" borderId="0" xfId="0" applyNumberFormat="1" applyFont="1" applyAlignment="1">
      <alignment horizontal="center"/>
    </xf>
    <xf numFmtId="164" fontId="10" fillId="5" borderId="5" xfId="0" applyNumberFormat="1" applyFont="1" applyFill="1" applyBorder="1" applyAlignment="1">
      <alignment horizontal="center"/>
    </xf>
    <xf numFmtId="164" fontId="10" fillId="5" borderId="3" xfId="0" applyNumberFormat="1" applyFont="1" applyFill="1" applyBorder="1" applyAlignment="1">
      <alignment horizontal="center"/>
    </xf>
    <xf numFmtId="0" fontId="10" fillId="5" borderId="5" xfId="0" applyFont="1" applyFill="1" applyBorder="1" applyAlignment="1">
      <alignment horizontal="center"/>
    </xf>
    <xf numFmtId="164" fontId="9" fillId="0" borderId="14" xfId="0" applyNumberFormat="1" applyFont="1" applyBorder="1" applyAlignment="1">
      <alignment horizontal="center"/>
    </xf>
    <xf numFmtId="164" fontId="9" fillId="0" borderId="4" xfId="0" applyNumberFormat="1"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8" fillId="0" borderId="5" xfId="0" applyFont="1" applyBorder="1" applyAlignment="1">
      <alignment horizontal="center"/>
    </xf>
    <xf numFmtId="164" fontId="8" fillId="0" borderId="5" xfId="0" applyNumberFormat="1" applyFont="1" applyBorder="1" applyAlignment="1">
      <alignment horizontal="center"/>
    </xf>
    <xf numFmtId="0" fontId="8" fillId="0" borderId="1" xfId="0" applyFont="1" applyBorder="1" applyAlignment="1">
      <alignment horizontal="center"/>
    </xf>
    <xf numFmtId="164" fontId="8" fillId="0" borderId="21" xfId="0" applyNumberFormat="1" applyFont="1" applyBorder="1" applyAlignment="1">
      <alignment horizontal="center"/>
    </xf>
    <xf numFmtId="164" fontId="11" fillId="3" borderId="5" xfId="0" applyNumberFormat="1" applyFont="1" applyFill="1" applyBorder="1" applyAlignment="1">
      <alignment horizontal="center" vertical="center"/>
    </xf>
    <xf numFmtId="0" fontId="9" fillId="0" borderId="0" xfId="0" applyFont="1"/>
    <xf numFmtId="0" fontId="9" fillId="0" borderId="0" xfId="0" applyFont="1" applyAlignment="1">
      <alignment horizontal="left"/>
    </xf>
    <xf numFmtId="0" fontId="8" fillId="0" borderId="20"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9" fillId="0" borderId="22" xfId="0" applyFont="1" applyBorder="1" applyAlignment="1">
      <alignment horizontal="center"/>
    </xf>
    <xf numFmtId="0" fontId="0" fillId="0" borderId="0" xfId="0" applyAlignment="1">
      <alignment horizontal="center" vertical="center"/>
    </xf>
    <xf numFmtId="0" fontId="9" fillId="0" borderId="0" xfId="0" applyFont="1" applyAlignment="1">
      <alignment vertical="center"/>
    </xf>
    <xf numFmtId="0" fontId="9" fillId="0" borderId="20" xfId="0" applyFont="1" applyBorder="1" applyAlignment="1">
      <alignment vertical="center"/>
    </xf>
    <xf numFmtId="0" fontId="9" fillId="0" borderId="3" xfId="0" applyFont="1" applyBorder="1" applyAlignment="1">
      <alignment vertical="center"/>
    </xf>
    <xf numFmtId="0" fontId="9" fillId="0" borderId="23" xfId="0" applyFont="1" applyBorder="1" applyAlignment="1">
      <alignment vertical="center"/>
    </xf>
    <xf numFmtId="164" fontId="9" fillId="0" borderId="46" xfId="0" applyNumberFormat="1" applyFont="1" applyBorder="1" applyAlignment="1">
      <alignment horizontal="center" vertical="center"/>
    </xf>
    <xf numFmtId="164" fontId="9" fillId="0" borderId="40" xfId="0" applyNumberFormat="1" applyFont="1" applyBorder="1" applyAlignment="1">
      <alignment horizontal="center" vertical="center"/>
    </xf>
    <xf numFmtId="0" fontId="9" fillId="0" borderId="44" xfId="0" applyFont="1" applyBorder="1" applyAlignment="1">
      <alignment horizontal="center" vertical="center"/>
    </xf>
    <xf numFmtId="164" fontId="9" fillId="0" borderId="47" xfId="0" applyNumberFormat="1" applyFont="1" applyBorder="1" applyAlignment="1">
      <alignment horizontal="center" vertical="center"/>
    </xf>
    <xf numFmtId="164" fontId="9" fillId="0" borderId="45" xfId="0" applyNumberFormat="1" applyFont="1" applyBorder="1" applyAlignment="1">
      <alignment horizontal="center" vertical="center"/>
    </xf>
    <xf numFmtId="0" fontId="9" fillId="0" borderId="47" xfId="0" applyFont="1" applyBorder="1" applyAlignment="1">
      <alignment horizontal="center" vertical="center"/>
    </xf>
    <xf numFmtId="164" fontId="9" fillId="0" borderId="51" xfId="0" applyNumberFormat="1" applyFont="1" applyBorder="1" applyAlignment="1">
      <alignment horizontal="center" vertical="center"/>
    </xf>
    <xf numFmtId="165" fontId="9" fillId="0" borderId="44" xfId="0" applyNumberFormat="1" applyFont="1" applyBorder="1" applyAlignment="1" applyProtection="1">
      <alignment horizontal="center" vertical="center"/>
      <protection locked="0"/>
    </xf>
    <xf numFmtId="0" fontId="0" fillId="0" borderId="0" xfId="0" applyAlignment="1">
      <alignment horizontal="center"/>
    </xf>
    <xf numFmtId="3" fontId="0" fillId="0" borderId="8" xfId="0" applyNumberFormat="1" applyBorder="1" applyAlignment="1">
      <alignment horizontal="center" vertical="center"/>
    </xf>
    <xf numFmtId="3" fontId="0" fillId="0" borderId="5" xfId="0" applyNumberFormat="1" applyBorder="1" applyAlignment="1">
      <alignment horizontal="center" vertical="center"/>
    </xf>
    <xf numFmtId="3" fontId="0" fillId="0" borderId="5" xfId="0" applyNumberFormat="1" applyBorder="1" applyAlignment="1">
      <alignment horizontal="center"/>
    </xf>
    <xf numFmtId="0" fontId="22" fillId="0" borderId="47" xfId="0" applyFont="1" applyBorder="1" applyAlignment="1">
      <alignment horizontal="center" vertical="center"/>
    </xf>
    <xf numFmtId="3" fontId="22" fillId="0" borderId="40" xfId="0" applyNumberFormat="1"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164" fontId="0" fillId="0" borderId="14" xfId="0" applyNumberFormat="1" applyBorder="1" applyAlignment="1">
      <alignment horizontal="center" wrapText="1"/>
    </xf>
    <xf numFmtId="164" fontId="0" fillId="0" borderId="13" xfId="0" applyNumberFormat="1" applyBorder="1" applyAlignment="1">
      <alignment horizont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47" xfId="0" applyBorder="1" applyAlignment="1">
      <alignment horizontal="center" vertical="center"/>
    </xf>
    <xf numFmtId="0" fontId="0" fillId="0" borderId="40" xfId="0" applyBorder="1" applyAlignment="1">
      <alignment horizontal="center" wrapText="1"/>
    </xf>
    <xf numFmtId="164" fontId="9" fillId="0" borderId="47" xfId="0" applyNumberFormat="1" applyFont="1" applyBorder="1" applyAlignment="1" applyProtection="1">
      <alignment horizontal="center" vertical="center"/>
      <protection locked="0"/>
    </xf>
    <xf numFmtId="164" fontId="9" fillId="0" borderId="44" xfId="0" applyNumberFormat="1" applyFont="1" applyBorder="1" applyAlignment="1" applyProtection="1">
      <alignment horizontal="center" vertical="center"/>
      <protection locked="0"/>
    </xf>
    <xf numFmtId="164" fontId="9" fillId="0" borderId="14" xfId="0" applyNumberFormat="1" applyFont="1" applyBorder="1" applyAlignment="1" applyProtection="1">
      <alignment horizontal="center" vertical="center"/>
      <protection locked="0"/>
    </xf>
    <xf numFmtId="164" fontId="9" fillId="0" borderId="13" xfId="0" applyNumberFormat="1" applyFont="1" applyBorder="1" applyAlignment="1" applyProtection="1">
      <alignment horizontal="center" vertical="center"/>
      <protection locked="0"/>
    </xf>
    <xf numFmtId="164" fontId="9" fillId="0" borderId="14" xfId="0" applyNumberFormat="1" applyFont="1" applyBorder="1" applyAlignment="1" applyProtection="1">
      <alignment horizontal="center"/>
      <protection locked="0"/>
    </xf>
    <xf numFmtId="164" fontId="9" fillId="0" borderId="4" xfId="0" applyNumberFormat="1" applyFont="1" applyBorder="1" applyAlignment="1" applyProtection="1">
      <alignment horizontal="center"/>
      <protection locked="0"/>
    </xf>
    <xf numFmtId="164" fontId="9" fillId="0" borderId="40" xfId="0" applyNumberFormat="1" applyFont="1" applyBorder="1" applyAlignment="1" applyProtection="1">
      <alignment horizontal="center" vertical="center"/>
      <protection locked="0"/>
    </xf>
    <xf numFmtId="164" fontId="9" fillId="0" borderId="21" xfId="0" applyNumberFormat="1" applyFont="1" applyBorder="1" applyAlignment="1" applyProtection="1">
      <alignment horizontal="center" vertical="center"/>
      <protection locked="0"/>
    </xf>
    <xf numFmtId="3" fontId="9" fillId="0" borderId="0" xfId="1" applyNumberFormat="1" applyFont="1" applyFill="1" applyBorder="1" applyAlignment="1" applyProtection="1">
      <alignment horizontal="center" vertical="center"/>
      <protection locked="0"/>
    </xf>
    <xf numFmtId="0" fontId="15" fillId="0" borderId="0" xfId="0" applyFont="1" applyAlignment="1">
      <alignment horizontal="center"/>
    </xf>
    <xf numFmtId="0" fontId="12" fillId="0" borderId="0" xfId="0" applyFont="1" applyAlignment="1">
      <alignment horizontal="left"/>
    </xf>
    <xf numFmtId="0" fontId="14" fillId="0" borderId="0" xfId="0" applyFont="1" applyAlignment="1">
      <alignment horizontal="left"/>
    </xf>
    <xf numFmtId="0" fontId="13" fillId="0" borderId="0" xfId="0" applyFont="1" applyAlignment="1">
      <alignment horizontal="left"/>
    </xf>
    <xf numFmtId="0" fontId="0" fillId="0" borderId="0" xfId="0" applyAlignment="1">
      <alignment horizontal="left"/>
    </xf>
    <xf numFmtId="0" fontId="6" fillId="0" borderId="0" xfId="0" applyFont="1" applyAlignment="1">
      <alignment horizontal="left" wrapText="1"/>
    </xf>
    <xf numFmtId="0" fontId="12" fillId="0" borderId="0" xfId="0" applyFont="1" applyAlignment="1">
      <alignment horizontal="left" wrapText="1"/>
    </xf>
    <xf numFmtId="0" fontId="0" fillId="0" borderId="0" xfId="0"/>
    <xf numFmtId="0" fontId="13" fillId="0" borderId="0" xfId="0" applyFont="1" applyAlignment="1">
      <alignment horizontal="center"/>
    </xf>
    <xf numFmtId="0" fontId="6"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horizontal="center"/>
    </xf>
    <xf numFmtId="0" fontId="8" fillId="7" borderId="2" xfId="0" applyFont="1" applyFill="1" applyBorder="1" applyAlignment="1">
      <alignment horizontal="center"/>
    </xf>
    <xf numFmtId="0" fontId="8" fillId="7" borderId="3" xfId="0" applyFont="1" applyFill="1" applyBorder="1" applyAlignment="1">
      <alignment horizontal="center"/>
    </xf>
    <xf numFmtId="0" fontId="8" fillId="7" borderId="4" xfId="0" applyFont="1" applyFill="1" applyBorder="1" applyAlignment="1">
      <alignment horizontal="center"/>
    </xf>
    <xf numFmtId="164" fontId="8" fillId="0" borderId="2" xfId="0" applyNumberFormat="1" applyFont="1" applyBorder="1" applyAlignment="1" applyProtection="1">
      <alignment horizontal="center"/>
      <protection locked="0"/>
    </xf>
    <xf numFmtId="164" fontId="8" fillId="0" borderId="4" xfId="0" applyNumberFormat="1" applyFont="1" applyBorder="1" applyAlignment="1" applyProtection="1">
      <alignment horizontal="center"/>
      <protection locked="0"/>
    </xf>
    <xf numFmtId="164" fontId="8" fillId="0" borderId="2" xfId="0" applyNumberFormat="1" applyFont="1" applyBorder="1" applyAlignment="1">
      <alignment horizontal="center"/>
    </xf>
    <xf numFmtId="164" fontId="8" fillId="0" borderId="4"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16" fillId="3" borderId="4" xfId="0" applyFont="1" applyFill="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7" fillId="0" borderId="0" xfId="0" applyFont="1" applyAlignment="1">
      <alignment horizontal="left" vertical="center" wrapText="1"/>
    </xf>
    <xf numFmtId="0" fontId="16" fillId="3" borderId="43" xfId="0" applyFont="1" applyFill="1" applyBorder="1" applyAlignment="1">
      <alignment horizontal="center" wrapText="1"/>
    </xf>
    <xf numFmtId="0" fontId="16" fillId="3" borderId="33" xfId="0" applyFont="1" applyFill="1" applyBorder="1" applyAlignment="1">
      <alignment horizontal="center" wrapText="1"/>
    </xf>
    <xf numFmtId="0" fontId="16" fillId="3" borderId="35" xfId="0" applyFont="1" applyFill="1" applyBorder="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164" fontId="11" fillId="3" borderId="34" xfId="0" applyNumberFormat="1" applyFont="1" applyFill="1" applyBorder="1" applyAlignment="1">
      <alignment horizontal="center" vertical="center"/>
    </xf>
    <xf numFmtId="164" fontId="11" fillId="3" borderId="35" xfId="0" applyNumberFormat="1" applyFont="1" applyFill="1" applyBorder="1" applyAlignment="1">
      <alignment horizontal="center" vertical="center"/>
    </xf>
    <xf numFmtId="164" fontId="9" fillId="0" borderId="29" xfId="0" applyNumberFormat="1" applyFont="1" applyBorder="1" applyAlignment="1">
      <alignment horizontal="center" vertical="center"/>
    </xf>
    <xf numFmtId="164" fontId="9" fillId="0" borderId="30" xfId="0" applyNumberFormat="1" applyFont="1" applyBorder="1" applyAlignment="1">
      <alignment horizontal="center" vertical="center"/>
    </xf>
    <xf numFmtId="164" fontId="9" fillId="0" borderId="31" xfId="0" applyNumberFormat="1" applyFont="1" applyBorder="1" applyAlignment="1">
      <alignment horizontal="center" vertical="center"/>
    </xf>
    <xf numFmtId="164" fontId="9" fillId="0" borderId="32" xfId="0" applyNumberFormat="1" applyFon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6" xfId="0" applyBorder="1" applyAlignment="1">
      <alignment horizontal="left" wrapText="1"/>
    </xf>
    <xf numFmtId="0" fontId="0" fillId="0" borderId="37" xfId="0" applyBorder="1" applyAlignment="1">
      <alignment horizontal="left" wrapText="1"/>
    </xf>
    <xf numFmtId="0" fontId="0" fillId="0" borderId="13" xfId="0"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0" fillId="5" borderId="2" xfId="0" applyFont="1" applyFill="1" applyBorder="1" applyAlignment="1">
      <alignment horizontal="center"/>
    </xf>
    <xf numFmtId="0" fontId="10" fillId="5" borderId="3" xfId="0" applyFont="1" applyFill="1" applyBorder="1" applyAlignment="1">
      <alignment horizontal="center"/>
    </xf>
    <xf numFmtId="0" fontId="10" fillId="5" borderId="4" xfId="0" applyFont="1" applyFill="1" applyBorder="1" applyAlignment="1">
      <alignment horizontal="center"/>
    </xf>
    <xf numFmtId="0" fontId="9" fillId="0" borderId="38" xfId="0" applyFont="1" applyBorder="1" applyAlignment="1">
      <alignment horizontal="center"/>
    </xf>
    <xf numFmtId="0" fontId="9" fillId="0" borderId="39" xfId="0" applyFont="1" applyBorder="1" applyAlignment="1">
      <alignment horizontal="center"/>
    </xf>
    <xf numFmtId="0" fontId="9" fillId="0" borderId="18" xfId="0" applyFont="1" applyBorder="1" applyAlignment="1">
      <alignment horizontal="center"/>
    </xf>
    <xf numFmtId="164" fontId="9" fillId="0" borderId="1" xfId="0" applyNumberFormat="1" applyFont="1" applyBorder="1" applyAlignment="1" applyProtection="1">
      <alignment horizontal="center" vertical="center"/>
      <protection locked="0"/>
    </xf>
    <xf numFmtId="164" fontId="9" fillId="0" borderId="24" xfId="0" applyNumberFormat="1" applyFont="1" applyBorder="1" applyAlignment="1" applyProtection="1">
      <alignment horizontal="center" vertical="center"/>
      <protection locked="0"/>
    </xf>
    <xf numFmtId="0" fontId="9" fillId="0" borderId="20" xfId="0" applyFont="1"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textRotation="90"/>
    </xf>
    <xf numFmtId="0" fontId="11" fillId="3" borderId="21" xfId="0" applyFont="1" applyFill="1" applyBorder="1" applyAlignment="1">
      <alignment horizontal="center" vertical="center" textRotation="90"/>
    </xf>
    <xf numFmtId="0" fontId="11" fillId="3" borderId="8" xfId="0" applyFont="1" applyFill="1" applyBorder="1" applyAlignment="1">
      <alignment horizontal="center" vertical="center" textRotation="90"/>
    </xf>
    <xf numFmtId="164" fontId="9" fillId="0" borderId="27" xfId="0" applyNumberFormat="1" applyFont="1" applyBorder="1" applyAlignment="1">
      <alignment horizontal="center" vertical="center"/>
    </xf>
    <xf numFmtId="164" fontId="9" fillId="0" borderId="45" xfId="0" applyNumberFormat="1" applyFont="1" applyBorder="1" applyAlignment="1">
      <alignment horizontal="center" vertical="center"/>
    </xf>
    <xf numFmtId="0" fontId="0" fillId="0" borderId="0" xfId="0" applyAlignment="1">
      <alignment horizontal="center"/>
    </xf>
    <xf numFmtId="0" fontId="0" fillId="0" borderId="41" xfId="0" applyBorder="1" applyAlignment="1">
      <alignment horizontal="left" vertical="center" wrapText="1"/>
    </xf>
    <xf numFmtId="0" fontId="0" fillId="0" borderId="23" xfId="0" applyBorder="1" applyAlignment="1">
      <alignment horizontal="left" vertical="center" wrapText="1"/>
    </xf>
    <xf numFmtId="0" fontId="0" fillId="0" borderId="42"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2" xfId="0"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9" fillId="6" borderId="2" xfId="0" applyFont="1" applyFill="1" applyBorder="1" applyAlignment="1">
      <alignment horizontal="center"/>
    </xf>
    <xf numFmtId="0" fontId="9" fillId="6" borderId="3" xfId="0" applyFont="1" applyFill="1" applyBorder="1" applyAlignment="1">
      <alignment horizontal="center"/>
    </xf>
    <xf numFmtId="0" fontId="9" fillId="6" borderId="4" xfId="0" applyFont="1" applyFill="1" applyBorder="1" applyAlignment="1">
      <alignment horizontal="center"/>
    </xf>
    <xf numFmtId="0" fontId="0" fillId="0" borderId="1" xfId="0" applyBorder="1" applyAlignment="1">
      <alignment horizontal="center" vertical="center"/>
    </xf>
    <xf numFmtId="0" fontId="0" fillId="0" borderId="24" xfId="0" applyBorder="1" applyAlignment="1">
      <alignment horizontal="center" vertical="center"/>
    </xf>
    <xf numFmtId="0" fontId="9" fillId="0" borderId="1" xfId="0" applyFont="1" applyBorder="1" applyAlignment="1">
      <alignment horizontal="center" vertical="center"/>
    </xf>
    <xf numFmtId="0" fontId="9" fillId="0" borderId="21" xfId="0" applyFont="1" applyBorder="1" applyAlignment="1">
      <alignment horizontal="center" vertical="center"/>
    </xf>
    <xf numFmtId="0" fontId="0" fillId="0" borderId="25" xfId="0" applyBorder="1" applyAlignment="1">
      <alignment horizontal="center" wrapText="1"/>
    </xf>
    <xf numFmtId="0" fontId="0" fillId="0" borderId="26" xfId="0" applyBorder="1" applyAlignment="1">
      <alignment horizontal="center" wrapText="1"/>
    </xf>
    <xf numFmtId="0" fontId="11" fillId="3" borderId="44" xfId="0" applyFont="1" applyFill="1" applyBorder="1" applyAlignment="1">
      <alignment horizontal="center" vertical="center" textRotation="90"/>
    </xf>
    <xf numFmtId="3" fontId="9" fillId="0" borderId="1" xfId="0" applyNumberFormat="1" applyFont="1" applyBorder="1" applyAlignment="1" applyProtection="1">
      <alignment horizontal="center" vertical="center"/>
      <protection locked="0"/>
    </xf>
    <xf numFmtId="3" fontId="9" fillId="0" borderId="24" xfId="0" applyNumberFormat="1" applyFont="1" applyBorder="1" applyAlignment="1" applyProtection="1">
      <alignment horizontal="center" vertical="center"/>
      <protection locked="0"/>
    </xf>
    <xf numFmtId="0" fontId="9" fillId="0" borderId="22" xfId="0" applyFont="1" applyBorder="1" applyAlignment="1">
      <alignment horizontal="center"/>
    </xf>
    <xf numFmtId="0" fontId="9" fillId="0" borderId="20" xfId="0" applyFont="1" applyBorder="1" applyAlignment="1">
      <alignment horizont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13" xfId="0" applyBorder="1" applyAlignment="1">
      <alignment horizontal="left" vertical="center"/>
    </xf>
    <xf numFmtId="0" fontId="20"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164" fontId="9" fillId="0" borderId="28" xfId="0" applyNumberFormat="1" applyFont="1" applyBorder="1" applyAlignment="1">
      <alignment horizontal="center" vertical="center"/>
    </xf>
    <xf numFmtId="0" fontId="9" fillId="0" borderId="14" xfId="0" applyFont="1" applyBorder="1" applyAlignment="1">
      <alignment horizontal="center"/>
    </xf>
    <xf numFmtId="0" fontId="9" fillId="0" borderId="24" xfId="0" applyFont="1" applyBorder="1" applyAlignment="1">
      <alignment horizontal="center" vertical="center"/>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xf>
    <xf numFmtId="0" fontId="0" fillId="0" borderId="40" xfId="0" applyBorder="1" applyAlignment="1">
      <alignment horizontal="left" vertical="center"/>
    </xf>
    <xf numFmtId="0" fontId="9" fillId="6" borderId="22"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1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21" xfId="0" applyBorder="1" applyAlignment="1">
      <alignment horizontal="center" vertical="center"/>
    </xf>
    <xf numFmtId="164" fontId="9" fillId="0" borderId="21" xfId="0" applyNumberFormat="1" applyFont="1" applyBorder="1" applyAlignment="1" applyProtection="1">
      <alignment horizontal="center" vertical="center"/>
      <protection locked="0"/>
    </xf>
    <xf numFmtId="164" fontId="9" fillId="0" borderId="46" xfId="0" applyNumberFormat="1" applyFont="1" applyBorder="1" applyAlignment="1">
      <alignment horizontal="center" vertical="center"/>
    </xf>
    <xf numFmtId="0" fontId="20" fillId="0" borderId="2" xfId="0" applyFont="1" applyBorder="1" applyAlignment="1">
      <alignment horizontal="center" vertical="center" wrapText="1"/>
    </xf>
    <xf numFmtId="164" fontId="9" fillId="0" borderId="52" xfId="0" applyNumberFormat="1"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4" fillId="0" borderId="0" xfId="0" applyFont="1" applyAlignment="1">
      <alignment horizontal="center" vertical="center"/>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0" xfId="0" applyFont="1" applyAlignment="1">
      <alignment horizontal="left"/>
    </xf>
    <xf numFmtId="0" fontId="8" fillId="0" borderId="41" xfId="0" applyFont="1" applyBorder="1" applyAlignment="1">
      <alignment horizontal="left"/>
    </xf>
    <xf numFmtId="0" fontId="8" fillId="0" borderId="23" xfId="0" applyFont="1" applyBorder="1" applyAlignment="1">
      <alignment horizontal="left"/>
    </xf>
    <xf numFmtId="0" fontId="8" fillId="0" borderId="42" xfId="0" applyFont="1" applyBorder="1" applyAlignment="1">
      <alignment horizontal="left"/>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7" fillId="0" borderId="0" xfId="0" applyFont="1" applyAlignment="1">
      <alignment horizontal="center"/>
    </xf>
    <xf numFmtId="0" fontId="7" fillId="0" borderId="20" xfId="0" applyFont="1" applyBorder="1" applyAlignment="1">
      <alignment horizontal="left"/>
    </xf>
    <xf numFmtId="0" fontId="8" fillId="0" borderId="3" xfId="0" applyFont="1" applyBorder="1" applyAlignment="1" applyProtection="1">
      <alignment horizontal="center"/>
      <protection locked="0"/>
    </xf>
    <xf numFmtId="0" fontId="9" fillId="0" borderId="20" xfId="0" applyFont="1" applyBorder="1" applyAlignment="1" applyProtection="1">
      <alignment horizontal="left"/>
      <protection locked="0"/>
    </xf>
    <xf numFmtId="0" fontId="0" fillId="0" borderId="20" xfId="0" applyBorder="1" applyAlignment="1">
      <alignment horizontal="left"/>
    </xf>
    <xf numFmtId="0" fontId="8" fillId="0" borderId="20" xfId="0" applyFont="1" applyBorder="1" applyAlignment="1" applyProtection="1">
      <alignment horizontal="left"/>
      <protection locked="0"/>
    </xf>
    <xf numFmtId="0" fontId="8" fillId="0" borderId="3" xfId="0"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tabSelected="1" view="pageLayout" zoomScaleNormal="100" workbookViewId="0">
      <selection activeCell="A24" sqref="A24:K24"/>
    </sheetView>
  </sheetViews>
  <sheetFormatPr defaultRowHeight="14.4" x14ac:dyDescent="0.3"/>
  <cols>
    <col min="12" max="16" width="8.88671875" customWidth="1"/>
  </cols>
  <sheetData>
    <row r="1" spans="1:11" x14ac:dyDescent="0.3">
      <c r="A1" s="98" t="s">
        <v>53</v>
      </c>
      <c r="B1" s="98"/>
      <c r="C1" s="98"/>
      <c r="D1" s="98"/>
      <c r="E1" s="98"/>
      <c r="F1" s="98"/>
      <c r="G1" s="98"/>
      <c r="H1" s="98"/>
      <c r="I1" s="98"/>
      <c r="J1" s="98"/>
      <c r="K1" s="98"/>
    </row>
    <row r="2" spans="1:11" x14ac:dyDescent="0.3">
      <c r="A2" s="105"/>
      <c r="B2" s="105"/>
      <c r="C2" s="105"/>
      <c r="D2" s="105"/>
      <c r="E2" s="105"/>
      <c r="F2" s="105"/>
      <c r="G2" s="105"/>
      <c r="H2" s="105"/>
      <c r="I2" s="105"/>
      <c r="J2" s="105"/>
      <c r="K2" s="105"/>
    </row>
    <row r="3" spans="1:11" ht="21" x14ac:dyDescent="0.4">
      <c r="A3" s="106" t="s">
        <v>49</v>
      </c>
      <c r="B3" s="106"/>
      <c r="C3" s="106"/>
      <c r="D3" s="106"/>
      <c r="E3" s="106"/>
      <c r="F3" s="106"/>
      <c r="G3" s="106"/>
      <c r="H3" s="106"/>
      <c r="I3" s="106"/>
      <c r="J3" s="106"/>
      <c r="K3" s="106"/>
    </row>
    <row r="4" spans="1:11" ht="21" x14ac:dyDescent="0.4">
      <c r="A4" s="106" t="s">
        <v>91</v>
      </c>
      <c r="B4" s="106"/>
      <c r="C4" s="106"/>
      <c r="D4" s="106"/>
      <c r="E4" s="106"/>
      <c r="F4" s="106"/>
      <c r="G4" s="106"/>
      <c r="H4" s="106"/>
      <c r="I4" s="106"/>
      <c r="J4" s="106"/>
      <c r="K4" s="106"/>
    </row>
    <row r="5" spans="1:11" x14ac:dyDescent="0.3">
      <c r="A5" s="102"/>
      <c r="B5" s="102"/>
      <c r="C5" s="102"/>
      <c r="D5" s="102"/>
      <c r="E5" s="102"/>
      <c r="F5" s="102"/>
      <c r="G5" s="102"/>
      <c r="H5" s="102"/>
      <c r="I5" s="102"/>
      <c r="J5" s="102"/>
      <c r="K5" s="102"/>
    </row>
    <row r="6" spans="1:11" ht="21" x14ac:dyDescent="0.4">
      <c r="A6" s="106" t="s">
        <v>50</v>
      </c>
      <c r="B6" s="106"/>
      <c r="C6" s="106"/>
      <c r="D6" s="106"/>
      <c r="E6" s="106"/>
      <c r="F6" s="106"/>
      <c r="G6" s="106"/>
      <c r="H6" s="106"/>
      <c r="I6" s="106"/>
      <c r="J6" s="106"/>
      <c r="K6" s="106"/>
    </row>
    <row r="7" spans="1:11" ht="21" x14ac:dyDescent="0.4">
      <c r="A7" s="106" t="s">
        <v>54</v>
      </c>
      <c r="B7" s="106"/>
      <c r="C7" s="106"/>
      <c r="D7" s="106"/>
      <c r="E7" s="106"/>
      <c r="F7" s="106"/>
      <c r="G7" s="106"/>
      <c r="H7" s="106"/>
      <c r="I7" s="106"/>
      <c r="J7" s="106"/>
      <c r="K7" s="106"/>
    </row>
    <row r="8" spans="1:11" ht="18" x14ac:dyDescent="0.35">
      <c r="A8" s="109" t="s">
        <v>141</v>
      </c>
      <c r="B8" s="109"/>
      <c r="C8" s="109"/>
      <c r="D8" s="109"/>
      <c r="E8" s="109"/>
      <c r="F8" s="109"/>
      <c r="G8" s="109"/>
      <c r="H8" s="109"/>
      <c r="I8" s="109"/>
      <c r="J8" s="109"/>
      <c r="K8" s="109"/>
    </row>
    <row r="9" spans="1:11" ht="18" x14ac:dyDescent="0.35">
      <c r="A9" s="100"/>
      <c r="B9" s="100"/>
      <c r="C9" s="100"/>
      <c r="D9" s="100"/>
      <c r="E9" s="100"/>
      <c r="F9" s="100"/>
      <c r="G9" s="100"/>
      <c r="H9" s="100"/>
      <c r="I9" s="100"/>
      <c r="J9" s="100"/>
      <c r="K9" s="100"/>
    </row>
    <row r="10" spans="1:11" ht="21" x14ac:dyDescent="0.4">
      <c r="A10" s="106" t="s">
        <v>51</v>
      </c>
      <c r="B10" s="106"/>
      <c r="C10" s="106"/>
      <c r="D10" s="106"/>
      <c r="E10" s="106"/>
      <c r="F10" s="106"/>
      <c r="G10" s="106"/>
      <c r="H10" s="106"/>
      <c r="I10" s="106"/>
      <c r="J10" s="106"/>
      <c r="K10" s="106"/>
    </row>
    <row r="11" spans="1:11" ht="21" x14ac:dyDescent="0.4">
      <c r="A11" s="106" t="s">
        <v>52</v>
      </c>
      <c r="B11" s="106"/>
      <c r="C11" s="106"/>
      <c r="D11" s="106"/>
      <c r="E11" s="106"/>
      <c r="F11" s="106"/>
      <c r="G11" s="106"/>
      <c r="H11" s="106"/>
      <c r="I11" s="106"/>
      <c r="J11" s="106"/>
      <c r="K11" s="106"/>
    </row>
    <row r="12" spans="1:11" ht="21" x14ac:dyDescent="0.4">
      <c r="A12" s="101"/>
      <c r="B12" s="101"/>
      <c r="C12" s="101"/>
      <c r="D12" s="101"/>
      <c r="E12" s="101"/>
      <c r="F12" s="101"/>
      <c r="G12" s="101"/>
      <c r="H12" s="101"/>
      <c r="I12" s="101"/>
      <c r="J12" s="101"/>
      <c r="K12" s="101"/>
    </row>
    <row r="13" spans="1:11" x14ac:dyDescent="0.3">
      <c r="A13" s="102"/>
      <c r="B13" s="102"/>
      <c r="C13" s="102"/>
      <c r="D13" s="102"/>
      <c r="E13" s="102"/>
      <c r="F13" s="102"/>
      <c r="G13" s="102"/>
      <c r="H13" s="102"/>
      <c r="I13" s="102"/>
      <c r="J13" s="102"/>
      <c r="K13" s="102"/>
    </row>
    <row r="14" spans="1:11" ht="18" x14ac:dyDescent="0.35">
      <c r="A14" s="99" t="s">
        <v>56</v>
      </c>
      <c r="B14" s="99"/>
      <c r="C14" s="99"/>
      <c r="D14" s="99"/>
      <c r="E14" s="99"/>
      <c r="F14" s="99"/>
      <c r="G14" s="99"/>
      <c r="H14" s="99"/>
      <c r="I14" s="99"/>
      <c r="J14" s="99"/>
      <c r="K14" s="99"/>
    </row>
    <row r="15" spans="1:11" ht="12" customHeight="1" x14ac:dyDescent="0.35">
      <c r="A15" s="99"/>
      <c r="B15" s="99"/>
      <c r="C15" s="99"/>
      <c r="D15" s="99"/>
      <c r="E15" s="99"/>
      <c r="F15" s="99"/>
      <c r="G15" s="99"/>
      <c r="H15" s="99"/>
      <c r="I15" s="99"/>
      <c r="J15" s="99"/>
      <c r="K15" s="99"/>
    </row>
    <row r="16" spans="1:11" ht="18" x14ac:dyDescent="0.35">
      <c r="A16" s="99" t="s">
        <v>55</v>
      </c>
      <c r="B16" s="99"/>
      <c r="C16" s="99"/>
      <c r="D16" s="99"/>
      <c r="E16" s="99"/>
      <c r="F16" s="99"/>
      <c r="G16" s="99"/>
      <c r="H16" s="99"/>
      <c r="I16" s="99"/>
      <c r="J16" s="99"/>
      <c r="K16" s="99"/>
    </row>
    <row r="17" spans="1:11" ht="18" x14ac:dyDescent="0.35">
      <c r="A17" s="99"/>
      <c r="B17" s="99"/>
      <c r="C17" s="99"/>
      <c r="D17" s="99"/>
      <c r="E17" s="99"/>
      <c r="F17" s="99"/>
      <c r="G17" s="99"/>
      <c r="H17" s="99"/>
      <c r="I17" s="99"/>
      <c r="J17" s="99"/>
      <c r="K17" s="99"/>
    </row>
    <row r="18" spans="1:11" ht="34.950000000000003" customHeight="1" x14ac:dyDescent="0.35">
      <c r="A18" s="103" t="s">
        <v>138</v>
      </c>
      <c r="B18" s="104"/>
      <c r="C18" s="104"/>
      <c r="D18" s="104"/>
      <c r="E18" s="104"/>
      <c r="F18" s="104"/>
      <c r="G18" s="104"/>
      <c r="H18" s="104"/>
      <c r="I18" s="104"/>
      <c r="J18" s="104"/>
      <c r="K18" s="104"/>
    </row>
    <row r="19" spans="1:11" ht="18" x14ac:dyDescent="0.35">
      <c r="A19" s="99"/>
      <c r="B19" s="99"/>
      <c r="C19" s="99"/>
      <c r="D19" s="99"/>
      <c r="E19" s="99"/>
      <c r="F19" s="99"/>
      <c r="G19" s="99"/>
      <c r="H19" s="99"/>
      <c r="I19" s="99"/>
      <c r="J19" s="99"/>
      <c r="K19" s="99"/>
    </row>
    <row r="20" spans="1:11" ht="106.95" customHeight="1" x14ac:dyDescent="0.35">
      <c r="A20" s="103" t="s">
        <v>139</v>
      </c>
      <c r="B20" s="104"/>
      <c r="C20" s="104"/>
      <c r="D20" s="104"/>
      <c r="E20" s="104"/>
      <c r="F20" s="104"/>
      <c r="G20" s="104"/>
      <c r="H20" s="104"/>
      <c r="I20" s="104"/>
      <c r="J20" s="104"/>
      <c r="K20" s="104"/>
    </row>
    <row r="21" spans="1:11" ht="18" x14ac:dyDescent="0.35">
      <c r="A21" s="104"/>
      <c r="B21" s="104"/>
      <c r="C21" s="104"/>
      <c r="D21" s="104"/>
      <c r="E21" s="104"/>
      <c r="F21" s="104"/>
      <c r="G21" s="104"/>
      <c r="H21" s="104"/>
      <c r="I21" s="104"/>
      <c r="J21" s="104"/>
      <c r="K21" s="104"/>
    </row>
    <row r="22" spans="1:11" ht="107.4" customHeight="1" x14ac:dyDescent="0.3">
      <c r="A22" s="107" t="s">
        <v>140</v>
      </c>
      <c r="B22" s="108"/>
      <c r="C22" s="108"/>
      <c r="D22" s="108"/>
      <c r="E22" s="108"/>
      <c r="F22" s="108"/>
      <c r="G22" s="108"/>
      <c r="H22" s="108"/>
      <c r="I22" s="108"/>
      <c r="J22" s="108"/>
      <c r="K22" s="108"/>
    </row>
    <row r="23" spans="1:11" ht="18" x14ac:dyDescent="0.35">
      <c r="A23" s="99"/>
      <c r="B23" s="99"/>
      <c r="C23" s="99"/>
      <c r="D23" s="99"/>
      <c r="E23" s="99"/>
      <c r="F23" s="99"/>
      <c r="G23" s="99"/>
      <c r="H23" s="99"/>
      <c r="I23" s="99"/>
      <c r="J23" s="99"/>
      <c r="K23" s="99"/>
    </row>
    <row r="24" spans="1:11" ht="73.95" customHeight="1" x14ac:dyDescent="0.3">
      <c r="A24" s="107" t="s">
        <v>65</v>
      </c>
      <c r="B24" s="108"/>
      <c r="C24" s="108"/>
      <c r="D24" s="108"/>
      <c r="E24" s="108"/>
      <c r="F24" s="108"/>
      <c r="G24" s="108"/>
      <c r="H24" s="108"/>
      <c r="I24" s="108"/>
      <c r="J24" s="108"/>
      <c r="K24" s="108"/>
    </row>
  </sheetData>
  <mergeCells count="24">
    <mergeCell ref="A24:K24"/>
    <mergeCell ref="A16:K16"/>
    <mergeCell ref="A22:K22"/>
    <mergeCell ref="A4:K4"/>
    <mergeCell ref="A14:K14"/>
    <mergeCell ref="A6:K6"/>
    <mergeCell ref="A10:K10"/>
    <mergeCell ref="A11:K11"/>
    <mergeCell ref="A8:K8"/>
    <mergeCell ref="A5:K5"/>
    <mergeCell ref="A1:K1"/>
    <mergeCell ref="A23:K23"/>
    <mergeCell ref="A9:K9"/>
    <mergeCell ref="A12:K12"/>
    <mergeCell ref="A13:K13"/>
    <mergeCell ref="A15:K15"/>
    <mergeCell ref="A17:K17"/>
    <mergeCell ref="A18:K18"/>
    <mergeCell ref="A20:K20"/>
    <mergeCell ref="A2:K2"/>
    <mergeCell ref="A19:K19"/>
    <mergeCell ref="A21:K21"/>
    <mergeCell ref="A7:K7"/>
    <mergeCell ref="A3:K3"/>
  </mergeCells>
  <printOptions horizontalCentered="1"/>
  <pageMargins left="0.7" right="0.7" top="0.75" bottom="0.75" header="0.3" footer="0.3"/>
  <pageSetup scale="86" orientation="portrait" r:id="rId1"/>
  <headerFooter>
    <oddHeader>&amp;CCSA/SDU/24-001-S
Attachment A</oddHeader>
    <oddFooter>&amp;LPrincing Proposal
CSA/SDU/24-001 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
  <sheetViews>
    <sheetView zoomScaleNormal="100" workbookViewId="0">
      <selection activeCell="I15" sqref="I15:J15"/>
    </sheetView>
  </sheetViews>
  <sheetFormatPr defaultRowHeight="14.4" x14ac:dyDescent="0.3"/>
  <cols>
    <col min="1" max="1" width="8.6640625" customWidth="1"/>
    <col min="2" max="2" width="5.6640625" customWidth="1"/>
  </cols>
  <sheetData>
    <row r="1" spans="1:11" ht="18" x14ac:dyDescent="0.35">
      <c r="A1" s="109" t="s">
        <v>47</v>
      </c>
      <c r="B1" s="109"/>
      <c r="C1" s="109"/>
      <c r="D1" s="109"/>
      <c r="E1" s="109"/>
      <c r="F1" s="109"/>
      <c r="G1" s="109"/>
      <c r="H1" s="109"/>
      <c r="I1" s="109"/>
      <c r="J1" s="109"/>
      <c r="K1" s="109"/>
    </row>
    <row r="4" spans="1:11" ht="18" x14ac:dyDescent="0.35">
      <c r="A4" s="100" t="s">
        <v>3</v>
      </c>
      <c r="B4" s="100"/>
      <c r="C4" s="100"/>
      <c r="D4" s="100"/>
      <c r="E4" s="100"/>
      <c r="F4" s="100"/>
      <c r="G4" s="100"/>
      <c r="H4" s="100"/>
      <c r="I4" s="100"/>
      <c r="J4" s="100"/>
      <c r="K4" s="100"/>
    </row>
    <row r="5" spans="1:11" ht="15.6" x14ac:dyDescent="0.3">
      <c r="A5" s="2"/>
      <c r="B5" s="1"/>
      <c r="C5" s="1"/>
    </row>
    <row r="6" spans="1:11" ht="112.95" customHeight="1" x14ac:dyDescent="0.3">
      <c r="A6" s="126" t="s">
        <v>66</v>
      </c>
      <c r="B6" s="126"/>
      <c r="C6" s="126"/>
      <c r="D6" s="126"/>
      <c r="E6" s="126"/>
      <c r="F6" s="126"/>
      <c r="G6" s="126"/>
      <c r="H6" s="126"/>
      <c r="I6" s="126"/>
      <c r="J6" s="126"/>
      <c r="K6" s="126"/>
    </row>
    <row r="7" spans="1:11" ht="13.95" customHeight="1" x14ac:dyDescent="0.3">
      <c r="A7" s="3"/>
      <c r="B7" s="3"/>
      <c r="C7" s="3"/>
      <c r="D7" s="3"/>
      <c r="E7" s="3"/>
      <c r="F7" s="3"/>
      <c r="G7" s="3"/>
      <c r="H7" s="3"/>
      <c r="I7" s="3"/>
      <c r="J7" s="3"/>
    </row>
    <row r="8" spans="1:11" ht="13.95" customHeight="1" x14ac:dyDescent="0.3">
      <c r="A8" s="3"/>
      <c r="B8" s="3"/>
      <c r="C8" s="3"/>
      <c r="D8" s="3"/>
      <c r="E8" s="3"/>
      <c r="F8" s="3"/>
      <c r="G8" s="3"/>
      <c r="H8" s="3"/>
      <c r="I8" s="3"/>
      <c r="J8" s="3"/>
    </row>
    <row r="9" spans="1:11" ht="15" thickBot="1" x14ac:dyDescent="0.35"/>
    <row r="10" spans="1:11" ht="16.2" thickBot="1" x14ac:dyDescent="0.35">
      <c r="B10" s="120" t="s">
        <v>0</v>
      </c>
      <c r="C10" s="121"/>
      <c r="D10" s="121"/>
      <c r="E10" s="121"/>
      <c r="F10" s="121"/>
      <c r="G10" s="121"/>
      <c r="H10" s="122"/>
      <c r="I10" s="120" t="s">
        <v>1</v>
      </c>
      <c r="J10" s="122"/>
    </row>
    <row r="11" spans="1:11" ht="16.2" thickBot="1" x14ac:dyDescent="0.35">
      <c r="B11" s="4">
        <v>1</v>
      </c>
      <c r="C11" s="110" t="s">
        <v>95</v>
      </c>
      <c r="D11" s="111"/>
      <c r="E11" s="111"/>
      <c r="F11" s="111"/>
      <c r="G11" s="111"/>
      <c r="H11" s="112"/>
      <c r="I11" s="113">
        <v>0</v>
      </c>
      <c r="J11" s="114"/>
    </row>
    <row r="12" spans="1:11" ht="15.6" customHeight="1" thickBot="1" x14ac:dyDescent="0.35">
      <c r="B12" s="5"/>
      <c r="C12" s="6"/>
      <c r="D12" s="6"/>
      <c r="E12" s="6"/>
      <c r="F12" s="6"/>
      <c r="G12" s="6"/>
      <c r="H12" s="6"/>
      <c r="I12" s="6"/>
      <c r="J12" s="7"/>
    </row>
    <row r="13" spans="1:11" ht="16.2" thickBot="1" x14ac:dyDescent="0.35">
      <c r="B13" s="8">
        <v>2</v>
      </c>
      <c r="C13" s="110" t="s">
        <v>96</v>
      </c>
      <c r="D13" s="111"/>
      <c r="E13" s="111"/>
      <c r="F13" s="111"/>
      <c r="G13" s="111"/>
      <c r="H13" s="112"/>
      <c r="I13" s="113">
        <v>0</v>
      </c>
      <c r="J13" s="114"/>
    </row>
    <row r="14" spans="1:11" ht="15.6" customHeight="1" thickBot="1" x14ac:dyDescent="0.35">
      <c r="B14" s="123"/>
      <c r="C14" s="124"/>
      <c r="D14" s="124"/>
      <c r="E14" s="124"/>
      <c r="F14" s="124"/>
      <c r="G14" s="124"/>
      <c r="H14" s="124"/>
      <c r="I14" s="124"/>
      <c r="J14" s="125"/>
    </row>
    <row r="15" spans="1:11" ht="16.2" thickBot="1" x14ac:dyDescent="0.35">
      <c r="B15" s="8">
        <v>3</v>
      </c>
      <c r="C15" s="117" t="s">
        <v>2</v>
      </c>
      <c r="D15" s="118"/>
      <c r="E15" s="118"/>
      <c r="F15" s="118"/>
      <c r="G15" s="118"/>
      <c r="H15" s="119"/>
      <c r="I15" s="115">
        <f>I11+I13</f>
        <v>0</v>
      </c>
      <c r="J15" s="116"/>
    </row>
    <row r="16" spans="1:11" ht="15.6" x14ac:dyDescent="0.3">
      <c r="B16" s="1"/>
      <c r="C16" s="1"/>
      <c r="D16" s="1"/>
      <c r="E16" s="1"/>
      <c r="F16" s="1"/>
      <c r="G16" s="1"/>
      <c r="H16" s="1"/>
    </row>
    <row r="17" spans="2:8" ht="15.6" x14ac:dyDescent="0.3">
      <c r="B17" s="1"/>
      <c r="C17" s="1"/>
      <c r="D17" s="1"/>
      <c r="E17" s="1"/>
      <c r="F17" s="1"/>
      <c r="G17" s="1"/>
      <c r="H17" s="1"/>
    </row>
    <row r="18" spans="2:8" ht="15.6" x14ac:dyDescent="0.3">
      <c r="B18" s="1"/>
      <c r="C18" s="1"/>
      <c r="D18" s="1"/>
      <c r="E18" s="1"/>
      <c r="F18" s="1"/>
      <c r="G18" s="1"/>
      <c r="H18" s="1"/>
    </row>
    <row r="19" spans="2:8" ht="15.6" x14ac:dyDescent="0.3">
      <c r="B19" s="1"/>
      <c r="C19" s="1"/>
      <c r="D19" s="1"/>
      <c r="E19" s="1"/>
      <c r="F19" s="1"/>
      <c r="G19" s="1"/>
      <c r="H19" s="1"/>
    </row>
  </sheetData>
  <sheetProtection algorithmName="SHA-512" hashValue="lfoOeb/hUrLj/uVP9o84cQoi603MeMYSLpjN2nnhrcybUSXmid1VDS1bLtL7N2KO1w4Po3Mzv/PQeUoBH575HA==" saltValue="LESgeCIOGyMmKUW4KSyPTQ==" spinCount="100000" sheet="1" objects="1" scenarios="1"/>
  <mergeCells count="12">
    <mergeCell ref="C13:H13"/>
    <mergeCell ref="I13:J13"/>
    <mergeCell ref="A1:K1"/>
    <mergeCell ref="A4:K4"/>
    <mergeCell ref="I15:J15"/>
    <mergeCell ref="C15:H15"/>
    <mergeCell ref="C11:H11"/>
    <mergeCell ref="B10:H10"/>
    <mergeCell ref="B14:J14"/>
    <mergeCell ref="A6:K6"/>
    <mergeCell ref="I11:J11"/>
    <mergeCell ref="I10:J10"/>
  </mergeCells>
  <printOptions horizontalCentered="1"/>
  <pageMargins left="0.45" right="0.45" top="1.25" bottom="0.5" header="0.45" footer="0.3"/>
  <pageSetup orientation="portrait" r:id="rId1"/>
  <headerFooter>
    <oddHeader>&amp;C&amp;"-,Bold"&amp;12MARYLAND STATE DEPARTMENT OF HUMAN RESOURCES
CHILD SUPPORT ENFORCEMENT ADMINISTRATION
&amp;R&amp;"-,Bold"CSEA/SDU-14-001-S
Attachment A
Page  1 of 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
  <sheetViews>
    <sheetView view="pageLayout" topLeftCell="A5" zoomScale="110" zoomScaleNormal="100" zoomScalePageLayoutView="110" workbookViewId="0">
      <selection activeCell="I29" sqref="I29"/>
    </sheetView>
  </sheetViews>
  <sheetFormatPr defaultRowHeight="14.4" x14ac:dyDescent="0.3"/>
  <cols>
    <col min="1" max="2" width="3.6640625" customWidth="1"/>
    <col min="3" max="5" width="7.6640625" customWidth="1"/>
    <col min="6" max="6" width="11.88671875" customWidth="1"/>
    <col min="7" max="7" width="11.6640625" customWidth="1"/>
    <col min="8" max="8" width="10.6640625" customWidth="1"/>
    <col min="9" max="9" width="12.6640625" customWidth="1"/>
    <col min="10" max="10" width="11.6640625" customWidth="1"/>
    <col min="11" max="11" width="10.6640625" customWidth="1"/>
    <col min="12" max="12" width="12.6640625" customWidth="1"/>
    <col min="13" max="13" width="14.6640625" customWidth="1"/>
  </cols>
  <sheetData>
    <row r="1" spans="1:13" ht="18" x14ac:dyDescent="0.35">
      <c r="A1" s="109" t="s">
        <v>47</v>
      </c>
      <c r="B1" s="109"/>
      <c r="C1" s="109"/>
      <c r="D1" s="109"/>
      <c r="E1" s="109"/>
      <c r="F1" s="109"/>
      <c r="G1" s="109"/>
      <c r="H1" s="109"/>
      <c r="I1" s="109"/>
      <c r="J1" s="109"/>
      <c r="K1" s="109"/>
      <c r="L1" s="109"/>
      <c r="M1" s="109"/>
    </row>
    <row r="2" spans="1:13" ht="7.95" customHeight="1" x14ac:dyDescent="0.3">
      <c r="A2" s="62"/>
    </row>
    <row r="3" spans="1:13" ht="18" x14ac:dyDescent="0.35">
      <c r="A3" s="100" t="s">
        <v>64</v>
      </c>
      <c r="B3" s="100"/>
      <c r="C3" s="100"/>
      <c r="D3" s="100"/>
      <c r="E3" s="100"/>
      <c r="F3" s="100"/>
      <c r="G3" s="100"/>
      <c r="H3" s="100"/>
      <c r="I3" s="100"/>
      <c r="J3" s="100"/>
      <c r="K3" s="100"/>
      <c r="L3" s="100"/>
      <c r="M3" s="100"/>
    </row>
    <row r="4" spans="1:13" ht="120" customHeight="1" thickBot="1" x14ac:dyDescent="0.35">
      <c r="A4" s="156" t="s">
        <v>86</v>
      </c>
      <c r="B4" s="156"/>
      <c r="C4" s="156"/>
      <c r="D4" s="156"/>
      <c r="E4" s="156"/>
      <c r="F4" s="156"/>
      <c r="G4" s="156"/>
      <c r="H4" s="156"/>
      <c r="I4" s="156"/>
      <c r="J4" s="156"/>
      <c r="K4" s="156"/>
      <c r="L4" s="156"/>
      <c r="M4" s="156"/>
    </row>
    <row r="5" spans="1:13" ht="15" customHeight="1" thickBot="1" x14ac:dyDescent="0.35">
      <c r="A5" s="162" t="s">
        <v>57</v>
      </c>
      <c r="B5" s="148" t="s">
        <v>0</v>
      </c>
      <c r="C5" s="149"/>
      <c r="D5" s="149"/>
      <c r="E5" s="149"/>
      <c r="F5" s="150"/>
      <c r="G5" s="9" t="s">
        <v>1</v>
      </c>
      <c r="H5" s="9" t="s">
        <v>15</v>
      </c>
      <c r="I5" s="9" t="s">
        <v>16</v>
      </c>
      <c r="J5" s="9" t="s">
        <v>17</v>
      </c>
      <c r="K5" s="9" t="s">
        <v>18</v>
      </c>
      <c r="L5" s="10" t="s">
        <v>19</v>
      </c>
      <c r="M5" s="11" t="s">
        <v>25</v>
      </c>
    </row>
    <row r="6" spans="1:13" ht="58.2" thickBot="1" x14ac:dyDescent="0.35">
      <c r="A6" s="163"/>
      <c r="B6" s="203" t="s">
        <v>4</v>
      </c>
      <c r="C6" s="204"/>
      <c r="D6" s="204"/>
      <c r="E6" s="204"/>
      <c r="F6" s="205"/>
      <c r="G6" s="12" t="s">
        <v>21</v>
      </c>
      <c r="H6" s="13" t="s">
        <v>27</v>
      </c>
      <c r="I6" s="14" t="s">
        <v>24</v>
      </c>
      <c r="J6" s="15" t="s">
        <v>22</v>
      </c>
      <c r="K6" s="13" t="s">
        <v>27</v>
      </c>
      <c r="L6" s="16" t="s">
        <v>23</v>
      </c>
      <c r="M6" s="15" t="s">
        <v>26</v>
      </c>
    </row>
    <row r="7" spans="1:13" ht="15" thickBot="1" x14ac:dyDescent="0.35">
      <c r="A7" s="163"/>
      <c r="B7" s="183" t="s">
        <v>97</v>
      </c>
      <c r="C7" s="184"/>
      <c r="D7" s="184"/>
      <c r="E7" s="184"/>
      <c r="F7" s="184"/>
      <c r="G7" s="184"/>
      <c r="H7" s="184"/>
      <c r="I7" s="184"/>
      <c r="J7" s="184"/>
      <c r="K7" s="184"/>
      <c r="L7" s="184"/>
      <c r="M7" s="185"/>
    </row>
    <row r="8" spans="1:13" ht="15" customHeight="1" thickBot="1" x14ac:dyDescent="0.35">
      <c r="A8" s="163"/>
      <c r="B8" s="191">
        <v>1</v>
      </c>
      <c r="C8" s="139" t="s">
        <v>7</v>
      </c>
      <c r="D8" s="140"/>
      <c r="E8" s="140"/>
      <c r="F8" s="141"/>
      <c r="G8" s="189" t="s">
        <v>142</v>
      </c>
      <c r="H8" s="196">
        <v>0</v>
      </c>
      <c r="I8" s="165">
        <f>3113500*H8</f>
        <v>0</v>
      </c>
      <c r="J8" s="193" t="s">
        <v>151</v>
      </c>
      <c r="K8" s="154">
        <v>0</v>
      </c>
      <c r="L8" s="135">
        <f>(3456500-3113500)*K8</f>
        <v>0</v>
      </c>
      <c r="M8" s="137">
        <f>I8+L8</f>
        <v>0</v>
      </c>
    </row>
    <row r="9" spans="1:13" ht="15" thickBot="1" x14ac:dyDescent="0.35">
      <c r="A9" s="163"/>
      <c r="B9" s="192"/>
      <c r="C9" s="168" t="s">
        <v>6</v>
      </c>
      <c r="D9" s="169"/>
      <c r="E9" s="169"/>
      <c r="F9" s="170"/>
      <c r="G9" s="190"/>
      <c r="H9" s="197"/>
      <c r="I9" s="166"/>
      <c r="J9" s="194"/>
      <c r="K9" s="155"/>
      <c r="L9" s="136"/>
      <c r="M9" s="138"/>
    </row>
    <row r="10" spans="1:13" ht="30" thickTop="1" thickBot="1" x14ac:dyDescent="0.35">
      <c r="A10" s="195"/>
      <c r="B10" s="72">
        <v>2</v>
      </c>
      <c r="C10" s="157" t="s">
        <v>93</v>
      </c>
      <c r="D10" s="158"/>
      <c r="E10" s="158"/>
      <c r="F10" s="159"/>
      <c r="G10" s="79" t="s">
        <v>146</v>
      </c>
      <c r="H10" s="97">
        <v>0</v>
      </c>
      <c r="I10" s="70">
        <v>0</v>
      </c>
      <c r="J10" s="80" t="s">
        <v>147</v>
      </c>
      <c r="K10" s="96">
        <v>0</v>
      </c>
      <c r="L10" s="67"/>
      <c r="M10" s="68"/>
    </row>
    <row r="11" spans="1:13" ht="15.6" thickTop="1" thickBot="1" x14ac:dyDescent="0.35">
      <c r="A11" s="163"/>
      <c r="B11" s="24">
        <v>3</v>
      </c>
      <c r="C11" s="198" t="s">
        <v>20</v>
      </c>
      <c r="D11" s="199"/>
      <c r="E11" s="199"/>
      <c r="F11" s="199"/>
      <c r="G11" s="199"/>
      <c r="H11" s="153"/>
      <c r="I11" s="25">
        <f>I8+I9</f>
        <v>0</v>
      </c>
      <c r="J11" s="26"/>
      <c r="K11" s="27"/>
      <c r="L11" s="28">
        <f>L8+L9</f>
        <v>0</v>
      </c>
      <c r="M11" s="29">
        <f>I11+L11</f>
        <v>0</v>
      </c>
    </row>
    <row r="12" spans="1:13" ht="4.2" customHeight="1" thickBot="1" x14ac:dyDescent="0.35">
      <c r="A12" s="163"/>
      <c r="B12" s="61"/>
      <c r="C12" s="40"/>
      <c r="D12" s="40"/>
      <c r="E12" s="40"/>
      <c r="F12" s="40"/>
      <c r="G12" s="40"/>
      <c r="H12" s="40"/>
      <c r="I12" s="43"/>
      <c r="J12" s="43"/>
      <c r="K12" s="43"/>
      <c r="L12" s="43"/>
      <c r="M12" s="29"/>
    </row>
    <row r="13" spans="1:13" ht="15" thickBot="1" x14ac:dyDescent="0.35">
      <c r="A13" s="163"/>
      <c r="B13" s="183" t="s">
        <v>92</v>
      </c>
      <c r="C13" s="184"/>
      <c r="D13" s="184"/>
      <c r="E13" s="184"/>
      <c r="F13" s="184"/>
      <c r="G13" s="184"/>
      <c r="H13" s="184"/>
      <c r="I13" s="184"/>
      <c r="J13" s="184"/>
      <c r="K13" s="184"/>
      <c r="L13" s="184"/>
      <c r="M13" s="185"/>
    </row>
    <row r="14" spans="1:13" ht="29.4" thickBot="1" x14ac:dyDescent="0.35">
      <c r="A14" s="163"/>
      <c r="B14" s="17">
        <v>4</v>
      </c>
      <c r="C14" s="175" t="s">
        <v>8</v>
      </c>
      <c r="D14" s="175"/>
      <c r="E14" s="175"/>
      <c r="F14" s="176"/>
      <c r="G14" s="81" t="s">
        <v>144</v>
      </c>
      <c r="H14" s="91">
        <v>0</v>
      </c>
      <c r="I14" s="18">
        <f>5000*H14</f>
        <v>0</v>
      </c>
      <c r="J14" s="83" t="s">
        <v>150</v>
      </c>
      <c r="K14" s="91">
        <v>0</v>
      </c>
      <c r="L14" s="19">
        <f>(10000-5000)*K14</f>
        <v>0</v>
      </c>
      <c r="M14" s="29">
        <f>I14+L14</f>
        <v>0</v>
      </c>
    </row>
    <row r="15" spans="1:13" ht="29.4" thickBot="1" x14ac:dyDescent="0.35">
      <c r="A15" s="163"/>
      <c r="B15" s="20">
        <v>5</v>
      </c>
      <c r="C15" s="206" t="s">
        <v>9</v>
      </c>
      <c r="D15" s="207"/>
      <c r="E15" s="207"/>
      <c r="F15" s="208"/>
      <c r="G15" s="82" t="s">
        <v>99</v>
      </c>
      <c r="H15" s="92">
        <v>0</v>
      </c>
      <c r="I15" s="21">
        <f>110000*H15</f>
        <v>0</v>
      </c>
      <c r="J15" s="84" t="s">
        <v>100</v>
      </c>
      <c r="K15" s="92">
        <v>0</v>
      </c>
      <c r="L15" s="22">
        <f>(120000-110000)*K15</f>
        <v>0</v>
      </c>
      <c r="M15" s="23">
        <f>I15+L15</f>
        <v>0</v>
      </c>
    </row>
    <row r="16" spans="1:13" ht="15.6" thickTop="1" thickBot="1" x14ac:dyDescent="0.35">
      <c r="A16" s="163"/>
      <c r="B16" s="24">
        <v>6</v>
      </c>
      <c r="C16" s="151" t="s">
        <v>20</v>
      </c>
      <c r="D16" s="152"/>
      <c r="E16" s="152"/>
      <c r="F16" s="152"/>
      <c r="G16" s="152"/>
      <c r="H16" s="153"/>
      <c r="I16" s="25">
        <f>I14+I15</f>
        <v>0</v>
      </c>
      <c r="J16" s="26"/>
      <c r="K16" s="26"/>
      <c r="L16" s="28">
        <f>L14+L15</f>
        <v>0</v>
      </c>
      <c r="M16" s="29">
        <f>I16+L16</f>
        <v>0</v>
      </c>
    </row>
    <row r="17" spans="1:13" ht="4.2" customHeight="1" thickBot="1" x14ac:dyDescent="0.35">
      <c r="A17" s="163"/>
      <c r="B17" s="180"/>
      <c r="C17" s="181"/>
      <c r="D17" s="181"/>
      <c r="E17" s="181"/>
      <c r="F17" s="181"/>
      <c r="G17" s="181"/>
      <c r="H17" s="181"/>
      <c r="I17" s="181"/>
      <c r="J17" s="181"/>
      <c r="K17" s="181"/>
      <c r="L17" s="181"/>
      <c r="M17" s="182"/>
    </row>
    <row r="18" spans="1:13" ht="15" thickBot="1" x14ac:dyDescent="0.35">
      <c r="A18" s="163"/>
      <c r="B18" s="183" t="s">
        <v>94</v>
      </c>
      <c r="C18" s="184"/>
      <c r="D18" s="184"/>
      <c r="E18" s="184"/>
      <c r="F18" s="184"/>
      <c r="G18" s="184"/>
      <c r="H18" s="184"/>
      <c r="I18" s="184"/>
      <c r="J18" s="184"/>
      <c r="K18" s="184"/>
      <c r="L18" s="184"/>
      <c r="M18" s="185"/>
    </row>
    <row r="19" spans="1:13" ht="29.4" thickBot="1" x14ac:dyDescent="0.35">
      <c r="A19" s="163"/>
      <c r="B19" s="17">
        <v>7</v>
      </c>
      <c r="C19" s="174" t="s">
        <v>10</v>
      </c>
      <c r="D19" s="175"/>
      <c r="E19" s="175"/>
      <c r="F19" s="176"/>
      <c r="G19" s="81" t="s">
        <v>152</v>
      </c>
      <c r="H19" s="91">
        <v>0</v>
      </c>
      <c r="I19" s="18">
        <f>1200*H19</f>
        <v>0</v>
      </c>
      <c r="J19" s="85" t="s">
        <v>153</v>
      </c>
      <c r="K19" s="91">
        <v>0</v>
      </c>
      <c r="L19" s="19">
        <f>(3400-1200)*K19</f>
        <v>0</v>
      </c>
      <c r="M19" s="29">
        <f>I19+L19</f>
        <v>0</v>
      </c>
    </row>
    <row r="20" spans="1:13" ht="15" thickBot="1" x14ac:dyDescent="0.35">
      <c r="A20" s="163"/>
      <c r="B20" s="30">
        <v>8</v>
      </c>
      <c r="C20" s="200" t="s">
        <v>11</v>
      </c>
      <c r="D20" s="201"/>
      <c r="E20" s="201"/>
      <c r="F20" s="202"/>
      <c r="G20" s="81" t="s">
        <v>148</v>
      </c>
      <c r="H20" s="91">
        <v>0</v>
      </c>
      <c r="I20" s="18">
        <f>47400*H20</f>
        <v>0</v>
      </c>
      <c r="J20" s="85" t="s">
        <v>149</v>
      </c>
      <c r="K20" s="91">
        <v>0</v>
      </c>
      <c r="L20" s="31">
        <f>(52680-47400)*K20</f>
        <v>0</v>
      </c>
      <c r="M20" s="29">
        <f>I20+L20</f>
        <v>0</v>
      </c>
    </row>
    <row r="21" spans="1:13" ht="72.900000000000006" customHeight="1" thickBot="1" x14ac:dyDescent="0.35">
      <c r="A21" s="163"/>
      <c r="B21" s="20">
        <v>9</v>
      </c>
      <c r="C21" s="142" t="s">
        <v>12</v>
      </c>
      <c r="D21" s="143"/>
      <c r="E21" s="143"/>
      <c r="F21" s="144"/>
      <c r="G21" s="82" t="s">
        <v>143</v>
      </c>
      <c r="H21" s="92">
        <v>0</v>
      </c>
      <c r="I21" s="21">
        <f>77800*H21</f>
        <v>0</v>
      </c>
      <c r="J21" s="86" t="s">
        <v>145</v>
      </c>
      <c r="K21" s="92">
        <v>0</v>
      </c>
      <c r="L21" s="22">
        <f>(86500-77800)*K21</f>
        <v>0</v>
      </c>
      <c r="M21" s="23">
        <f>I21+L21</f>
        <v>0</v>
      </c>
    </row>
    <row r="22" spans="1:13" ht="34.5" customHeight="1" thickTop="1" thickBot="1" x14ac:dyDescent="0.35">
      <c r="A22" s="163"/>
      <c r="B22" s="32">
        <v>10</v>
      </c>
      <c r="C22" s="151" t="s">
        <v>20</v>
      </c>
      <c r="D22" s="152"/>
      <c r="E22" s="152"/>
      <c r="F22" s="152"/>
      <c r="G22" s="152"/>
      <c r="H22" s="153"/>
      <c r="I22" s="33">
        <f>SUM(I19:I21)</f>
        <v>0</v>
      </c>
      <c r="J22" s="34"/>
      <c r="K22" s="35"/>
      <c r="L22" s="36">
        <f>SUM(L19:L21)</f>
        <v>0</v>
      </c>
      <c r="M22" s="29">
        <f>I22+L22</f>
        <v>0</v>
      </c>
    </row>
    <row r="23" spans="1:13" ht="4.95" customHeight="1" thickBot="1" x14ac:dyDescent="0.35">
      <c r="A23" s="163"/>
      <c r="B23" s="186"/>
      <c r="C23" s="187"/>
      <c r="D23" s="187"/>
      <c r="E23" s="187"/>
      <c r="F23" s="187"/>
      <c r="G23" s="187"/>
      <c r="H23" s="187"/>
      <c r="I23" s="187"/>
      <c r="J23" s="187"/>
      <c r="K23" s="187"/>
      <c r="L23" s="187"/>
      <c r="M23" s="188"/>
    </row>
    <row r="24" spans="1:13" ht="15" thickBot="1" x14ac:dyDescent="0.35">
      <c r="A24" s="164"/>
      <c r="B24" s="24">
        <v>11</v>
      </c>
      <c r="C24" s="180" t="s">
        <v>69</v>
      </c>
      <c r="D24" s="181"/>
      <c r="E24" s="181"/>
      <c r="F24" s="181"/>
      <c r="G24" s="181"/>
      <c r="H24" s="182"/>
      <c r="I24" s="37">
        <f>I11+I16+I22</f>
        <v>0</v>
      </c>
      <c r="J24" s="38"/>
      <c r="K24" s="27"/>
      <c r="L24" s="39">
        <f>L11+L16+L22</f>
        <v>0</v>
      </c>
      <c r="M24" s="29">
        <f>I24+L24</f>
        <v>0</v>
      </c>
    </row>
    <row r="25" spans="1:13" ht="15" thickBot="1" x14ac:dyDescent="0.35">
      <c r="B25" s="40"/>
      <c r="C25" s="41"/>
      <c r="D25" s="41"/>
      <c r="E25" s="41"/>
      <c r="F25" s="41"/>
      <c r="G25" s="42"/>
      <c r="H25" s="43"/>
      <c r="I25" s="43"/>
      <c r="J25" s="42"/>
      <c r="K25" s="44"/>
      <c r="L25" s="44"/>
    </row>
    <row r="26" spans="1:13" ht="15" customHeight="1" thickBot="1" x14ac:dyDescent="0.35">
      <c r="A26" s="162" t="s">
        <v>58</v>
      </c>
      <c r="B26" s="148" t="s">
        <v>0</v>
      </c>
      <c r="C26" s="149"/>
      <c r="D26" s="149"/>
      <c r="E26" s="149"/>
      <c r="F26" s="149"/>
      <c r="G26" s="150"/>
      <c r="H26" s="45" t="s">
        <v>1</v>
      </c>
      <c r="I26" s="46" t="s">
        <v>15</v>
      </c>
      <c r="J26" s="47" t="s">
        <v>16</v>
      </c>
      <c r="K26" s="44"/>
      <c r="L26" s="44"/>
    </row>
    <row r="27" spans="1:13" ht="44.1" customHeight="1" thickBot="1" x14ac:dyDescent="0.35">
      <c r="A27" s="163"/>
      <c r="B27" s="130" t="s">
        <v>131</v>
      </c>
      <c r="C27" s="131"/>
      <c r="D27" s="131"/>
      <c r="E27" s="131"/>
      <c r="F27" s="131"/>
      <c r="G27" s="132"/>
      <c r="H27" s="12" t="s">
        <v>5</v>
      </c>
      <c r="I27" s="13" t="s">
        <v>28</v>
      </c>
      <c r="J27" s="12" t="s">
        <v>29</v>
      </c>
    </row>
    <row r="28" spans="1:13" ht="15" customHeight="1" thickBot="1" x14ac:dyDescent="0.35">
      <c r="A28" s="163"/>
      <c r="B28" s="30">
        <v>12</v>
      </c>
      <c r="C28" s="171" t="s">
        <v>13</v>
      </c>
      <c r="D28" s="172"/>
      <c r="E28" s="172"/>
      <c r="F28" s="172"/>
      <c r="G28" s="173"/>
      <c r="H28" s="76">
        <v>13000</v>
      </c>
      <c r="I28" s="93">
        <v>0</v>
      </c>
      <c r="J28" s="48">
        <f>H28*I28</f>
        <v>0</v>
      </c>
      <c r="L28" s="75"/>
    </row>
    <row r="29" spans="1:13" ht="15" customHeight="1" thickBot="1" x14ac:dyDescent="0.35">
      <c r="A29" s="163"/>
      <c r="B29" s="30">
        <v>13</v>
      </c>
      <c r="C29" s="171" t="s">
        <v>14</v>
      </c>
      <c r="D29" s="172"/>
      <c r="E29" s="172"/>
      <c r="F29" s="172"/>
      <c r="G29" s="173"/>
      <c r="H29" s="77">
        <v>10300</v>
      </c>
      <c r="I29" s="94">
        <v>0</v>
      </c>
      <c r="J29" s="49">
        <f>H29*I29</f>
        <v>0</v>
      </c>
    </row>
    <row r="30" spans="1:13" ht="15" thickBot="1" x14ac:dyDescent="0.35">
      <c r="A30" s="163"/>
      <c r="B30" s="30">
        <v>14</v>
      </c>
      <c r="C30" s="145" t="s">
        <v>82</v>
      </c>
      <c r="D30" s="146"/>
      <c r="E30" s="146"/>
      <c r="F30" s="146"/>
      <c r="G30" s="147"/>
      <c r="H30" s="78">
        <v>23300</v>
      </c>
      <c r="I30" s="94">
        <v>0</v>
      </c>
      <c r="J30" s="49">
        <f>H30*I30</f>
        <v>0</v>
      </c>
    </row>
    <row r="31" spans="1:13" ht="4.95" customHeight="1" thickBot="1" x14ac:dyDescent="0.35">
      <c r="A31" s="163"/>
      <c r="B31" s="177"/>
      <c r="C31" s="178"/>
      <c r="D31" s="178"/>
      <c r="E31" s="178"/>
      <c r="F31" s="178"/>
      <c r="G31" s="178"/>
      <c r="H31" s="178"/>
      <c r="I31" s="178"/>
      <c r="J31" s="179"/>
    </row>
    <row r="32" spans="1:13" ht="15" thickBot="1" x14ac:dyDescent="0.35">
      <c r="A32" s="164"/>
      <c r="B32" s="30">
        <v>15</v>
      </c>
      <c r="C32" s="180" t="s">
        <v>68</v>
      </c>
      <c r="D32" s="181"/>
      <c r="E32" s="181"/>
      <c r="F32" s="181"/>
      <c r="G32" s="181"/>
      <c r="H32" s="181"/>
      <c r="I32" s="182"/>
      <c r="J32" s="49">
        <f>SUM(J28:J30)</f>
        <v>0</v>
      </c>
    </row>
    <row r="33" spans="1:13" ht="15" thickBot="1" x14ac:dyDescent="0.35">
      <c r="B33" s="64"/>
      <c r="C33" s="64"/>
      <c r="D33" s="64"/>
      <c r="E33" s="64"/>
      <c r="F33" s="64"/>
      <c r="G33" s="64"/>
      <c r="H33" s="64"/>
      <c r="I33" s="64"/>
      <c r="J33" s="63"/>
      <c r="K33" s="63"/>
      <c r="L33" s="63"/>
    </row>
    <row r="34" spans="1:13" ht="15" thickBot="1" x14ac:dyDescent="0.35">
      <c r="C34" s="167"/>
      <c r="D34" s="167"/>
      <c r="E34" s="167"/>
      <c r="F34" s="167"/>
    </row>
    <row r="35" spans="1:13" ht="33" customHeight="1" thickTop="1" thickBot="1" x14ac:dyDescent="0.35">
      <c r="A35" s="160">
        <v>16</v>
      </c>
      <c r="B35" s="161"/>
      <c r="C35" s="127" t="s">
        <v>67</v>
      </c>
      <c r="D35" s="128"/>
      <c r="E35" s="128"/>
      <c r="F35" s="128"/>
      <c r="G35" s="128"/>
      <c r="H35" s="128"/>
      <c r="I35" s="128"/>
      <c r="J35" s="128"/>
      <c r="K35" s="129"/>
      <c r="L35" s="133">
        <f>M24+J32</f>
        <v>0</v>
      </c>
      <c r="M35" s="134"/>
    </row>
  </sheetData>
  <sheetProtection algorithmName="SHA-512" hashValue="ZqV3L7PowOpzcFdKIGQ9qH6hvUBgMerzXcViipZAEaZ1Kep4WQFiG6y9QOzsozjo18YM/4+CbWGGGiNXMEByRg==" saltValue="0kL1BPVPK7qsXLkPRrabag==" spinCount="100000" sheet="1" objects="1" scenarios="1" selectLockedCells="1"/>
  <mergeCells count="43">
    <mergeCell ref="A1:M1"/>
    <mergeCell ref="A3:M3"/>
    <mergeCell ref="G8:G9"/>
    <mergeCell ref="B8:B9"/>
    <mergeCell ref="B17:M17"/>
    <mergeCell ref="J8:J9"/>
    <mergeCell ref="A5:A24"/>
    <mergeCell ref="H8:H9"/>
    <mergeCell ref="C11:H11"/>
    <mergeCell ref="C20:F20"/>
    <mergeCell ref="B5:F5"/>
    <mergeCell ref="B6:F6"/>
    <mergeCell ref="C15:F15"/>
    <mergeCell ref="C24:H24"/>
    <mergeCell ref="B7:M7"/>
    <mergeCell ref="B13:M13"/>
    <mergeCell ref="A4:M4"/>
    <mergeCell ref="C10:F10"/>
    <mergeCell ref="A35:B35"/>
    <mergeCell ref="A26:A32"/>
    <mergeCell ref="I8:I9"/>
    <mergeCell ref="C34:F34"/>
    <mergeCell ref="C9:F9"/>
    <mergeCell ref="C28:G28"/>
    <mergeCell ref="C29:G29"/>
    <mergeCell ref="C19:F19"/>
    <mergeCell ref="B31:J31"/>
    <mergeCell ref="C14:F14"/>
    <mergeCell ref="C32:I32"/>
    <mergeCell ref="C22:H22"/>
    <mergeCell ref="B18:M18"/>
    <mergeCell ref="B23:M23"/>
    <mergeCell ref="C35:K35"/>
    <mergeCell ref="B27:G27"/>
    <mergeCell ref="L35:M35"/>
    <mergeCell ref="L8:L9"/>
    <mergeCell ref="M8:M9"/>
    <mergeCell ref="C8:F8"/>
    <mergeCell ref="C21:F21"/>
    <mergeCell ref="C30:G30"/>
    <mergeCell ref="B26:G26"/>
    <mergeCell ref="C16:H16"/>
    <mergeCell ref="K8:K9"/>
  </mergeCells>
  <printOptions horizontalCentered="1"/>
  <pageMargins left="0.45" right="0.45" top="1.25" bottom="0.5" header="0.5" footer="0.3"/>
  <pageSetup scale="72" orientation="portrait" r:id="rId1"/>
  <headerFooter>
    <oddHeader>&amp;C&amp;"-,Bold"&amp;12MARYLAND STATE DEPARTMENT OF HUMAN RESOURCES
CHILD SUPPORT ADMINISTRATION&amp;R&amp;"-,Bold"CSA/SDU/24-001-S
Attachment A
Page 2 of 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zoomScaleNormal="100" workbookViewId="0">
      <selection activeCell="G19" sqref="G19"/>
    </sheetView>
  </sheetViews>
  <sheetFormatPr defaultRowHeight="14.4" x14ac:dyDescent="0.3"/>
  <cols>
    <col min="1" max="1" width="3.6640625" customWidth="1"/>
    <col min="2" max="2" width="4.6640625" customWidth="1"/>
    <col min="3" max="5" width="7.6640625" customWidth="1"/>
    <col min="6" max="6" width="16.44140625" customWidth="1"/>
    <col min="7" max="7" width="11.6640625" customWidth="1"/>
    <col min="8" max="8" width="10.6640625" customWidth="1"/>
    <col min="9" max="9" width="12.6640625" customWidth="1"/>
    <col min="10" max="10" width="11.6640625" customWidth="1"/>
    <col min="11" max="11" width="10.6640625" customWidth="1"/>
    <col min="12" max="12" width="12.6640625" customWidth="1"/>
    <col min="13" max="13" width="14.6640625" customWidth="1"/>
  </cols>
  <sheetData>
    <row r="1" spans="1:13" ht="18" x14ac:dyDescent="0.35">
      <c r="A1" s="109" t="s">
        <v>47</v>
      </c>
      <c r="B1" s="109"/>
      <c r="C1" s="109"/>
      <c r="D1" s="109"/>
      <c r="E1" s="109"/>
      <c r="F1" s="109"/>
      <c r="G1" s="109"/>
      <c r="H1" s="109"/>
      <c r="I1" s="109"/>
      <c r="J1" s="109"/>
      <c r="K1" s="109"/>
      <c r="L1" s="109"/>
      <c r="M1" s="109"/>
    </row>
    <row r="2" spans="1:13" ht="7.95" customHeight="1" x14ac:dyDescent="0.3"/>
    <row r="3" spans="1:13" ht="18" x14ac:dyDescent="0.35">
      <c r="A3" s="100" t="s">
        <v>63</v>
      </c>
      <c r="B3" s="100"/>
      <c r="C3" s="100"/>
      <c r="D3" s="100"/>
      <c r="E3" s="100"/>
      <c r="F3" s="100"/>
      <c r="G3" s="100"/>
      <c r="H3" s="100"/>
      <c r="I3" s="100"/>
      <c r="J3" s="100"/>
      <c r="K3" s="100"/>
      <c r="L3" s="100"/>
      <c r="M3" s="100"/>
    </row>
    <row r="4" spans="1:13" ht="120.6" customHeight="1" thickBot="1" x14ac:dyDescent="0.35">
      <c r="A4" s="156" t="s">
        <v>85</v>
      </c>
      <c r="B4" s="156"/>
      <c r="C4" s="156"/>
      <c r="D4" s="156"/>
      <c r="E4" s="156"/>
      <c r="F4" s="156"/>
      <c r="G4" s="156"/>
      <c r="H4" s="156"/>
      <c r="I4" s="156"/>
      <c r="J4" s="156"/>
      <c r="K4" s="156"/>
      <c r="L4" s="156"/>
      <c r="M4" s="156"/>
    </row>
    <row r="5" spans="1:13" ht="15" customHeight="1" thickBot="1" x14ac:dyDescent="0.35">
      <c r="A5" s="162" t="s">
        <v>57</v>
      </c>
      <c r="B5" s="148" t="s">
        <v>0</v>
      </c>
      <c r="C5" s="149"/>
      <c r="D5" s="149"/>
      <c r="E5" s="149"/>
      <c r="F5" s="150"/>
      <c r="G5" s="9" t="s">
        <v>1</v>
      </c>
      <c r="H5" s="9" t="s">
        <v>15</v>
      </c>
      <c r="I5" s="9" t="s">
        <v>16</v>
      </c>
      <c r="J5" s="9" t="s">
        <v>17</v>
      </c>
      <c r="K5" s="9" t="s">
        <v>18</v>
      </c>
      <c r="L5" s="10" t="s">
        <v>19</v>
      </c>
      <c r="M5" s="11" t="s">
        <v>25</v>
      </c>
    </row>
    <row r="6" spans="1:13" ht="63.6" customHeight="1" thickBot="1" x14ac:dyDescent="0.35">
      <c r="A6" s="163"/>
      <c r="B6" s="203" t="s">
        <v>4</v>
      </c>
      <c r="C6" s="204"/>
      <c r="D6" s="204"/>
      <c r="E6" s="204"/>
      <c r="F6" s="205"/>
      <c r="G6" s="12" t="s">
        <v>21</v>
      </c>
      <c r="H6" s="13" t="s">
        <v>27</v>
      </c>
      <c r="I6" s="14" t="s">
        <v>24</v>
      </c>
      <c r="J6" s="15" t="s">
        <v>22</v>
      </c>
      <c r="K6" s="13" t="s">
        <v>27</v>
      </c>
      <c r="L6" s="16" t="s">
        <v>23</v>
      </c>
      <c r="M6" s="15" t="s">
        <v>26</v>
      </c>
    </row>
    <row r="7" spans="1:13" ht="15" thickBot="1" x14ac:dyDescent="0.35">
      <c r="A7" s="163"/>
      <c r="B7" s="209" t="s">
        <v>97</v>
      </c>
      <c r="C7" s="210"/>
      <c r="D7" s="210"/>
      <c r="E7" s="210"/>
      <c r="F7" s="210"/>
      <c r="G7" s="210"/>
      <c r="H7" s="210"/>
      <c r="I7" s="210"/>
      <c r="J7" s="210"/>
      <c r="K7" s="210"/>
      <c r="L7" s="210"/>
      <c r="M7" s="211"/>
    </row>
    <row r="8" spans="1:13" ht="15" thickBot="1" x14ac:dyDescent="0.35">
      <c r="A8" s="163"/>
      <c r="B8" s="191">
        <v>1</v>
      </c>
      <c r="C8" s="218" t="s">
        <v>7</v>
      </c>
      <c r="D8" s="218"/>
      <c r="E8" s="218"/>
      <c r="F8" s="219"/>
      <c r="G8" s="189" t="s">
        <v>103</v>
      </c>
      <c r="H8" s="196">
        <v>0</v>
      </c>
      <c r="I8" s="165">
        <f>3113500*H8</f>
        <v>0</v>
      </c>
      <c r="J8" s="193" t="s">
        <v>105</v>
      </c>
      <c r="K8" s="154">
        <v>0</v>
      </c>
      <c r="L8" s="135">
        <f>(3456500-3113500)*K8</f>
        <v>0</v>
      </c>
      <c r="M8" s="137">
        <f>I8+L8</f>
        <v>0</v>
      </c>
    </row>
    <row r="9" spans="1:13" ht="15" thickBot="1" x14ac:dyDescent="0.35">
      <c r="A9" s="163"/>
      <c r="B9" s="214"/>
      <c r="C9" s="215" t="s">
        <v>6</v>
      </c>
      <c r="D9" s="216"/>
      <c r="E9" s="216"/>
      <c r="F9" s="217"/>
      <c r="G9" s="190"/>
      <c r="H9" s="197"/>
      <c r="I9" s="212"/>
      <c r="J9" s="194"/>
      <c r="K9" s="155"/>
      <c r="L9" s="136"/>
      <c r="M9" s="138"/>
    </row>
    <row r="10" spans="1:13" ht="30" customHeight="1" thickTop="1" x14ac:dyDescent="0.3">
      <c r="A10" s="163"/>
      <c r="B10" s="69">
        <v>2</v>
      </c>
      <c r="C10" s="157" t="s">
        <v>93</v>
      </c>
      <c r="D10" s="158"/>
      <c r="E10" s="158"/>
      <c r="F10" s="159"/>
      <c r="G10" s="79" t="s">
        <v>104</v>
      </c>
      <c r="H10" s="97">
        <v>0</v>
      </c>
      <c r="I10" s="70">
        <v>0</v>
      </c>
      <c r="J10" s="80" t="s">
        <v>106</v>
      </c>
      <c r="K10" s="96">
        <v>0</v>
      </c>
      <c r="L10" s="67"/>
      <c r="M10" s="68"/>
    </row>
    <row r="11" spans="1:13" ht="15" thickBot="1" x14ac:dyDescent="0.35">
      <c r="A11" s="163"/>
      <c r="B11" s="24">
        <v>3</v>
      </c>
      <c r="C11" s="198" t="s">
        <v>20</v>
      </c>
      <c r="D11" s="199"/>
      <c r="E11" s="199"/>
      <c r="F11" s="199"/>
      <c r="G11" s="199"/>
      <c r="H11" s="213"/>
      <c r="I11" s="25">
        <f>I8+I9</f>
        <v>0</v>
      </c>
      <c r="J11" s="26"/>
      <c r="K11" s="27"/>
      <c r="L11" s="28">
        <f>L8+L9</f>
        <v>0</v>
      </c>
      <c r="M11" s="29">
        <f>I11+L11</f>
        <v>0</v>
      </c>
    </row>
    <row r="12" spans="1:13" ht="5.4" customHeight="1" thickBot="1" x14ac:dyDescent="0.35">
      <c r="A12" s="163"/>
      <c r="B12" s="180"/>
      <c r="C12" s="181"/>
      <c r="D12" s="181"/>
      <c r="E12" s="181"/>
      <c r="F12" s="181"/>
      <c r="G12" s="181"/>
      <c r="H12" s="181"/>
      <c r="I12" s="181"/>
      <c r="J12" s="181"/>
      <c r="K12" s="181"/>
      <c r="L12" s="181"/>
      <c r="M12" s="182"/>
    </row>
    <row r="13" spans="1:13" ht="15" thickBot="1" x14ac:dyDescent="0.35">
      <c r="A13" s="163"/>
      <c r="B13" s="209" t="s">
        <v>92</v>
      </c>
      <c r="C13" s="210"/>
      <c r="D13" s="210"/>
      <c r="E13" s="210"/>
      <c r="F13" s="210"/>
      <c r="G13" s="210"/>
      <c r="H13" s="210"/>
      <c r="I13" s="210"/>
      <c r="J13" s="210"/>
      <c r="K13" s="210"/>
      <c r="L13" s="210"/>
      <c r="M13" s="211"/>
    </row>
    <row r="14" spans="1:13" ht="24.6" customHeight="1" thickBot="1" x14ac:dyDescent="0.35">
      <c r="A14" s="163"/>
      <c r="B14" s="17">
        <v>4</v>
      </c>
      <c r="C14" s="175" t="s">
        <v>8</v>
      </c>
      <c r="D14" s="175"/>
      <c r="E14" s="175"/>
      <c r="F14" s="176"/>
      <c r="G14" s="81" t="s">
        <v>98</v>
      </c>
      <c r="H14" s="91">
        <v>0</v>
      </c>
      <c r="I14" s="18">
        <f>5000*H14</f>
        <v>0</v>
      </c>
      <c r="J14" s="83" t="s">
        <v>101</v>
      </c>
      <c r="K14" s="91">
        <v>0</v>
      </c>
      <c r="L14" s="19">
        <f>(10000-5000)*K14</f>
        <v>0</v>
      </c>
      <c r="M14" s="29">
        <f>I14+L14</f>
        <v>0</v>
      </c>
    </row>
    <row r="15" spans="1:13" ht="29.4" thickBot="1" x14ac:dyDescent="0.35">
      <c r="A15" s="163"/>
      <c r="B15" s="20">
        <v>5</v>
      </c>
      <c r="C15" s="206" t="s">
        <v>9</v>
      </c>
      <c r="D15" s="207"/>
      <c r="E15" s="207"/>
      <c r="F15" s="208"/>
      <c r="G15" s="82" t="s">
        <v>99</v>
      </c>
      <c r="H15" s="92">
        <v>0</v>
      </c>
      <c r="I15" s="21">
        <f>110000*H15</f>
        <v>0</v>
      </c>
      <c r="J15" s="84" t="s">
        <v>100</v>
      </c>
      <c r="K15" s="92">
        <v>0</v>
      </c>
      <c r="L15" s="22">
        <f>(120000-110000)*K15</f>
        <v>0</v>
      </c>
      <c r="M15" s="23">
        <f>I15+L15</f>
        <v>0</v>
      </c>
    </row>
    <row r="16" spans="1:13" ht="15.6" thickTop="1" thickBot="1" x14ac:dyDescent="0.35">
      <c r="A16" s="163"/>
      <c r="B16" s="24">
        <v>6</v>
      </c>
      <c r="C16" s="198" t="s">
        <v>20</v>
      </c>
      <c r="D16" s="199"/>
      <c r="E16" s="199"/>
      <c r="F16" s="199"/>
      <c r="G16" s="199"/>
      <c r="H16" s="213"/>
      <c r="I16" s="25">
        <f>I14+I15</f>
        <v>0</v>
      </c>
      <c r="J16" s="26"/>
      <c r="K16" s="26"/>
      <c r="L16" s="28">
        <f>L14+L15</f>
        <v>0</v>
      </c>
      <c r="M16" s="29">
        <f>I16+L16</f>
        <v>0</v>
      </c>
    </row>
    <row r="17" spans="1:13" ht="4.95" customHeight="1" thickBot="1" x14ac:dyDescent="0.35">
      <c r="A17" s="163"/>
      <c r="B17" s="180"/>
      <c r="C17" s="181"/>
      <c r="D17" s="181"/>
      <c r="E17" s="181"/>
      <c r="F17" s="181"/>
      <c r="G17" s="181"/>
      <c r="H17" s="181"/>
      <c r="I17" s="181"/>
      <c r="J17" s="181"/>
      <c r="K17" s="181"/>
      <c r="L17" s="181"/>
      <c r="M17" s="182"/>
    </row>
    <row r="18" spans="1:13" ht="15" thickBot="1" x14ac:dyDescent="0.35">
      <c r="A18" s="163"/>
      <c r="B18" s="209" t="s">
        <v>94</v>
      </c>
      <c r="C18" s="210"/>
      <c r="D18" s="210"/>
      <c r="E18" s="210"/>
      <c r="F18" s="210"/>
      <c r="G18" s="210"/>
      <c r="H18" s="210"/>
      <c r="I18" s="210"/>
      <c r="J18" s="210"/>
      <c r="K18" s="210"/>
      <c r="L18" s="210"/>
      <c r="M18" s="211"/>
    </row>
    <row r="19" spans="1:13" ht="29.4" thickBot="1" x14ac:dyDescent="0.35">
      <c r="A19" s="163"/>
      <c r="B19" s="17">
        <v>7</v>
      </c>
      <c r="C19" s="174" t="s">
        <v>10</v>
      </c>
      <c r="D19" s="175"/>
      <c r="E19" s="175"/>
      <c r="F19" s="176"/>
      <c r="G19" s="81" t="s">
        <v>102</v>
      </c>
      <c r="H19" s="91">
        <v>0</v>
      </c>
      <c r="I19" s="18">
        <f>1200*H19</f>
        <v>0</v>
      </c>
      <c r="J19" s="85" t="s">
        <v>107</v>
      </c>
      <c r="K19" s="91">
        <v>0</v>
      </c>
      <c r="L19" s="19">
        <f>(3400-1200)*K19</f>
        <v>0</v>
      </c>
      <c r="M19" s="29">
        <f>I19+L19</f>
        <v>0</v>
      </c>
    </row>
    <row r="20" spans="1:13" ht="26.4" customHeight="1" thickBot="1" x14ac:dyDescent="0.35">
      <c r="A20" s="163"/>
      <c r="B20" s="30">
        <v>8</v>
      </c>
      <c r="C20" s="200" t="s">
        <v>11</v>
      </c>
      <c r="D20" s="201"/>
      <c r="E20" s="201"/>
      <c r="F20" s="202"/>
      <c r="G20" s="81" t="s">
        <v>123</v>
      </c>
      <c r="H20" s="91">
        <v>0</v>
      </c>
      <c r="I20" s="18">
        <f>47400*H20</f>
        <v>0</v>
      </c>
      <c r="J20" s="85" t="s">
        <v>126</v>
      </c>
      <c r="K20" s="91">
        <v>0</v>
      </c>
      <c r="L20" s="31">
        <f>(52680-47400)*K20</f>
        <v>0</v>
      </c>
      <c r="M20" s="29">
        <f>I20+L20</f>
        <v>0</v>
      </c>
    </row>
    <row r="21" spans="1:13" ht="78.599999999999994" customHeight="1" thickBot="1" x14ac:dyDescent="0.35">
      <c r="A21" s="163"/>
      <c r="B21" s="20">
        <v>9</v>
      </c>
      <c r="C21" s="142" t="s">
        <v>12</v>
      </c>
      <c r="D21" s="143"/>
      <c r="E21" s="143"/>
      <c r="F21" s="144"/>
      <c r="G21" s="82" t="s">
        <v>109</v>
      </c>
      <c r="H21" s="92">
        <v>0</v>
      </c>
      <c r="I21" s="21">
        <f>77800*H21</f>
        <v>0</v>
      </c>
      <c r="J21" s="86" t="s">
        <v>110</v>
      </c>
      <c r="K21" s="92">
        <v>0</v>
      </c>
      <c r="L21" s="22">
        <f>(86500-77800)*K21</f>
        <v>0</v>
      </c>
      <c r="M21" s="23">
        <f>I21+L21</f>
        <v>0</v>
      </c>
    </row>
    <row r="22" spans="1:13" ht="33.6" customHeight="1" thickTop="1" thickBot="1" x14ac:dyDescent="0.35">
      <c r="A22" s="163"/>
      <c r="B22" s="32">
        <v>10</v>
      </c>
      <c r="C22" s="151" t="s">
        <v>20</v>
      </c>
      <c r="D22" s="152"/>
      <c r="E22" s="152"/>
      <c r="F22" s="152"/>
      <c r="G22" s="152"/>
      <c r="H22" s="153"/>
      <c r="I22" s="33">
        <f>SUM(I19:I21)</f>
        <v>0</v>
      </c>
      <c r="J22" s="34"/>
      <c r="K22" s="35"/>
      <c r="L22" s="36">
        <f>SUM(L19:L21)</f>
        <v>0</v>
      </c>
      <c r="M22" s="29">
        <f>I22+L22</f>
        <v>0</v>
      </c>
    </row>
    <row r="23" spans="1:13" ht="4.2" customHeight="1" thickBot="1" x14ac:dyDescent="0.35">
      <c r="A23" s="163"/>
      <c r="B23" s="186"/>
      <c r="C23" s="187"/>
      <c r="D23" s="187"/>
      <c r="E23" s="187"/>
      <c r="F23" s="187"/>
      <c r="G23" s="187"/>
      <c r="H23" s="187"/>
      <c r="I23" s="187"/>
      <c r="J23" s="187"/>
      <c r="K23" s="187"/>
      <c r="L23" s="187"/>
      <c r="M23" s="188"/>
    </row>
    <row r="24" spans="1:13" ht="15" thickBot="1" x14ac:dyDescent="0.35">
      <c r="A24" s="164"/>
      <c r="B24" s="24">
        <v>11</v>
      </c>
      <c r="C24" s="198" t="s">
        <v>72</v>
      </c>
      <c r="D24" s="199"/>
      <c r="E24" s="199"/>
      <c r="F24" s="199"/>
      <c r="G24" s="199"/>
      <c r="H24" s="213"/>
      <c r="I24" s="37">
        <f>I11+I16+I22</f>
        <v>0</v>
      </c>
      <c r="J24" s="38"/>
      <c r="K24" s="27"/>
      <c r="L24" s="39">
        <f>L11+L16+L22</f>
        <v>0</v>
      </c>
      <c r="M24" s="29">
        <f>I24+L24</f>
        <v>0</v>
      </c>
    </row>
    <row r="25" spans="1:13" ht="15" thickBot="1" x14ac:dyDescent="0.35">
      <c r="B25" s="40"/>
      <c r="C25" s="41"/>
      <c r="D25" s="41"/>
      <c r="E25" s="41"/>
      <c r="F25" s="41"/>
      <c r="G25" s="42"/>
      <c r="H25" s="43"/>
      <c r="I25" s="43"/>
      <c r="J25" s="42"/>
      <c r="K25" s="44"/>
      <c r="L25" s="44"/>
    </row>
    <row r="26" spans="1:13" ht="15" customHeight="1" thickBot="1" x14ac:dyDescent="0.35">
      <c r="A26" s="162" t="s">
        <v>58</v>
      </c>
      <c r="B26" s="148" t="s">
        <v>0</v>
      </c>
      <c r="C26" s="149"/>
      <c r="D26" s="149"/>
      <c r="E26" s="149"/>
      <c r="F26" s="149"/>
      <c r="G26" s="149"/>
      <c r="H26" s="45" t="s">
        <v>1</v>
      </c>
      <c r="I26" s="46" t="s">
        <v>15</v>
      </c>
      <c r="J26" s="47" t="s">
        <v>16</v>
      </c>
      <c r="K26" s="44"/>
      <c r="L26" s="44"/>
    </row>
    <row r="27" spans="1:13" ht="44.4" customHeight="1" thickBot="1" x14ac:dyDescent="0.35">
      <c r="A27" s="163"/>
      <c r="B27" s="223" t="s">
        <v>130</v>
      </c>
      <c r="C27" s="224"/>
      <c r="D27" s="224"/>
      <c r="E27" s="224"/>
      <c r="F27" s="224"/>
      <c r="G27" s="225"/>
      <c r="H27" s="12" t="s">
        <v>5</v>
      </c>
      <c r="I27" s="12" t="s">
        <v>28</v>
      </c>
      <c r="J27" s="12" t="s">
        <v>29</v>
      </c>
    </row>
    <row r="28" spans="1:13" ht="15" thickBot="1" x14ac:dyDescent="0.35">
      <c r="A28" s="163"/>
      <c r="B28" s="30">
        <v>12</v>
      </c>
      <c r="C28" s="171" t="s">
        <v>13</v>
      </c>
      <c r="D28" s="172"/>
      <c r="E28" s="172"/>
      <c r="F28" s="172"/>
      <c r="G28" s="173"/>
      <c r="H28" s="76">
        <v>13000</v>
      </c>
      <c r="I28" s="93">
        <v>0</v>
      </c>
      <c r="J28" s="48">
        <f>H28*I28</f>
        <v>0</v>
      </c>
    </row>
    <row r="29" spans="1:13" ht="15" thickBot="1" x14ac:dyDescent="0.35">
      <c r="A29" s="163"/>
      <c r="B29" s="30">
        <v>13</v>
      </c>
      <c r="C29" s="171" t="s">
        <v>14</v>
      </c>
      <c r="D29" s="172"/>
      <c r="E29" s="172"/>
      <c r="F29" s="172"/>
      <c r="G29" s="173"/>
      <c r="H29" s="77">
        <v>10300</v>
      </c>
      <c r="I29" s="94">
        <v>0</v>
      </c>
      <c r="J29" s="49">
        <f>H29*I29</f>
        <v>0</v>
      </c>
    </row>
    <row r="30" spans="1:13" ht="15" thickBot="1" x14ac:dyDescent="0.35">
      <c r="A30" s="163"/>
      <c r="B30" s="30">
        <v>14</v>
      </c>
      <c r="C30" s="171" t="s">
        <v>82</v>
      </c>
      <c r="D30" s="172"/>
      <c r="E30" s="172"/>
      <c r="F30" s="172"/>
      <c r="G30" s="173"/>
      <c r="H30" s="77">
        <v>23300</v>
      </c>
      <c r="I30" s="94">
        <v>0</v>
      </c>
      <c r="J30" s="49">
        <f>H30*I30</f>
        <v>0</v>
      </c>
    </row>
    <row r="31" spans="1:13" ht="3.6" customHeight="1" thickBot="1" x14ac:dyDescent="0.35">
      <c r="A31" s="163"/>
      <c r="B31" s="220"/>
      <c r="C31" s="221"/>
      <c r="D31" s="221"/>
      <c r="E31" s="221"/>
      <c r="F31" s="221"/>
      <c r="G31" s="221"/>
      <c r="H31" s="221"/>
      <c r="I31" s="221"/>
      <c r="J31" s="222"/>
    </row>
    <row r="32" spans="1:13" ht="15" thickBot="1" x14ac:dyDescent="0.35">
      <c r="A32" s="164"/>
      <c r="B32" s="30">
        <v>15</v>
      </c>
      <c r="C32" s="180" t="s">
        <v>71</v>
      </c>
      <c r="D32" s="181"/>
      <c r="E32" s="181"/>
      <c r="F32" s="181"/>
      <c r="G32" s="181"/>
      <c r="H32" s="181"/>
      <c r="I32" s="182"/>
      <c r="J32" s="49">
        <f>SUM(J28:J30)</f>
        <v>0</v>
      </c>
    </row>
    <row r="33" spans="1:13" x14ac:dyDescent="0.3">
      <c r="B33" s="50"/>
      <c r="C33" s="51"/>
      <c r="D33" s="51"/>
      <c r="E33" s="51"/>
      <c r="F33" s="51"/>
      <c r="G33" s="51"/>
      <c r="H33" s="51"/>
      <c r="I33" s="51"/>
      <c r="J33" s="44"/>
    </row>
    <row r="34" spans="1:13" ht="15" thickBot="1" x14ac:dyDescent="0.35">
      <c r="C34" s="167"/>
      <c r="D34" s="167"/>
      <c r="E34" s="167"/>
      <c r="F34" s="167"/>
    </row>
    <row r="35" spans="1:13" ht="31.95" customHeight="1" thickTop="1" thickBot="1" x14ac:dyDescent="0.35">
      <c r="A35" s="160">
        <v>16</v>
      </c>
      <c r="B35" s="161"/>
      <c r="C35" s="128" t="s">
        <v>70</v>
      </c>
      <c r="D35" s="128"/>
      <c r="E35" s="128"/>
      <c r="F35" s="128"/>
      <c r="G35" s="128"/>
      <c r="H35" s="128"/>
      <c r="I35" s="128"/>
      <c r="J35" s="128"/>
      <c r="K35" s="128"/>
      <c r="L35" s="133">
        <f>M24+J32</f>
        <v>0</v>
      </c>
      <c r="M35" s="134"/>
    </row>
  </sheetData>
  <sheetProtection algorithmName="SHA-512" hashValue="uD2nXfdmrIVDm8xN3qwWtbGJXF7f+uhuOVBcnN9+I1pynt/C4/8IfCaehS0PatuY1SJth7kicWX6WDEbAlqeWA==" saltValue="fCjHIG/K6ZKBcgOhYRcR9Q==" spinCount="100000" sheet="1" objects="1" scenarios="1"/>
  <mergeCells count="44">
    <mergeCell ref="B31:J31"/>
    <mergeCell ref="B26:G26"/>
    <mergeCell ref="B27:G27"/>
    <mergeCell ref="C28:G28"/>
    <mergeCell ref="C30:G30"/>
    <mergeCell ref="C29:G29"/>
    <mergeCell ref="L35:M35"/>
    <mergeCell ref="C34:F34"/>
    <mergeCell ref="C35:K35"/>
    <mergeCell ref="A35:B35"/>
    <mergeCell ref="B8:B9"/>
    <mergeCell ref="B23:M23"/>
    <mergeCell ref="C9:F9"/>
    <mergeCell ref="C11:H11"/>
    <mergeCell ref="B13:M13"/>
    <mergeCell ref="C14:F14"/>
    <mergeCell ref="C15:F15"/>
    <mergeCell ref="C32:I32"/>
    <mergeCell ref="C16:H16"/>
    <mergeCell ref="C8:F8"/>
    <mergeCell ref="A26:A32"/>
    <mergeCell ref="C10:F10"/>
    <mergeCell ref="B6:F6"/>
    <mergeCell ref="A4:M4"/>
    <mergeCell ref="A3:M3"/>
    <mergeCell ref="K8:K9"/>
    <mergeCell ref="L8:L9"/>
    <mergeCell ref="M8:M9"/>
    <mergeCell ref="A1:M1"/>
    <mergeCell ref="A5:A24"/>
    <mergeCell ref="B7:M7"/>
    <mergeCell ref="I8:I9"/>
    <mergeCell ref="J8:J9"/>
    <mergeCell ref="B18:M18"/>
    <mergeCell ref="C19:F19"/>
    <mergeCell ref="C20:F20"/>
    <mergeCell ref="C24:H24"/>
    <mergeCell ref="C21:F21"/>
    <mergeCell ref="C22:H22"/>
    <mergeCell ref="B12:M12"/>
    <mergeCell ref="B17:M17"/>
    <mergeCell ref="G8:G9"/>
    <mergeCell ref="H8:H9"/>
    <mergeCell ref="B5:F5"/>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ADMINISTRATION&amp;R&amp;"-,Bold"CSEA/SDU-14-001-S
Attachment A
Page 3 of 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5"/>
  <sheetViews>
    <sheetView topLeftCell="A13" zoomScaleNormal="100" workbookViewId="0">
      <selection activeCell="M30" sqref="M30"/>
    </sheetView>
  </sheetViews>
  <sheetFormatPr defaultRowHeight="14.4" x14ac:dyDescent="0.3"/>
  <cols>
    <col min="1" max="2" width="3.6640625" customWidth="1"/>
    <col min="3" max="5" width="7.6640625" customWidth="1"/>
    <col min="6" max="6" width="14.109375" customWidth="1"/>
    <col min="7" max="7" width="11.6640625" customWidth="1"/>
    <col min="8" max="8" width="10.6640625" customWidth="1"/>
    <col min="9" max="9" width="12.6640625" customWidth="1"/>
    <col min="10" max="10" width="11.6640625" customWidth="1"/>
    <col min="11" max="11" width="10.6640625" customWidth="1"/>
    <col min="12" max="12" width="12.6640625" customWidth="1"/>
    <col min="13" max="13" width="14.6640625" customWidth="1"/>
  </cols>
  <sheetData>
    <row r="1" spans="1:13" ht="18" x14ac:dyDescent="0.35">
      <c r="A1" s="109" t="s">
        <v>47</v>
      </c>
      <c r="B1" s="109"/>
      <c r="C1" s="109"/>
      <c r="D1" s="109"/>
      <c r="E1" s="109"/>
      <c r="F1" s="109"/>
      <c r="G1" s="109"/>
      <c r="H1" s="109"/>
      <c r="I1" s="109"/>
      <c r="J1" s="109"/>
      <c r="K1" s="109"/>
      <c r="L1" s="109"/>
      <c r="M1" s="109"/>
    </row>
    <row r="2" spans="1:13" ht="7.2" customHeight="1" x14ac:dyDescent="0.3"/>
    <row r="3" spans="1:13" ht="18" x14ac:dyDescent="0.35">
      <c r="A3" s="100" t="s">
        <v>62</v>
      </c>
      <c r="B3" s="100"/>
      <c r="C3" s="100"/>
      <c r="D3" s="100"/>
      <c r="E3" s="100"/>
      <c r="F3" s="100"/>
      <c r="G3" s="100"/>
      <c r="H3" s="100"/>
      <c r="I3" s="100"/>
      <c r="J3" s="100"/>
      <c r="K3" s="100"/>
      <c r="L3" s="100"/>
      <c r="M3" s="100"/>
    </row>
    <row r="4" spans="1:13" ht="124.2" customHeight="1" thickBot="1" x14ac:dyDescent="0.35">
      <c r="A4" s="156" t="s">
        <v>87</v>
      </c>
      <c r="B4" s="156"/>
      <c r="C4" s="156"/>
      <c r="D4" s="156"/>
      <c r="E4" s="156"/>
      <c r="F4" s="156"/>
      <c r="G4" s="156"/>
      <c r="H4" s="156"/>
      <c r="I4" s="156"/>
      <c r="J4" s="156"/>
      <c r="K4" s="156"/>
      <c r="L4" s="156"/>
      <c r="M4" s="156"/>
    </row>
    <row r="5" spans="1:13" ht="15" customHeight="1" thickBot="1" x14ac:dyDescent="0.35">
      <c r="A5" s="162" t="s">
        <v>57</v>
      </c>
      <c r="B5" s="148" t="s">
        <v>0</v>
      </c>
      <c r="C5" s="149"/>
      <c r="D5" s="149"/>
      <c r="E5" s="149"/>
      <c r="F5" s="150"/>
      <c r="G5" s="9" t="s">
        <v>1</v>
      </c>
      <c r="H5" s="9" t="s">
        <v>15</v>
      </c>
      <c r="I5" s="9" t="s">
        <v>16</v>
      </c>
      <c r="J5" s="9" t="s">
        <v>17</v>
      </c>
      <c r="K5" s="9" t="s">
        <v>18</v>
      </c>
      <c r="L5" s="10" t="s">
        <v>19</v>
      </c>
      <c r="M5" s="11" t="s">
        <v>25</v>
      </c>
    </row>
    <row r="6" spans="1:13" ht="61.95" customHeight="1" thickBot="1" x14ac:dyDescent="0.35">
      <c r="A6" s="163"/>
      <c r="B6" s="203" t="s">
        <v>4</v>
      </c>
      <c r="C6" s="204"/>
      <c r="D6" s="204"/>
      <c r="E6" s="204"/>
      <c r="F6" s="205"/>
      <c r="G6" s="12" t="s">
        <v>21</v>
      </c>
      <c r="H6" s="12" t="s">
        <v>27</v>
      </c>
      <c r="I6" s="14" t="s">
        <v>24</v>
      </c>
      <c r="J6" s="15" t="s">
        <v>22</v>
      </c>
      <c r="K6" s="12" t="s">
        <v>27</v>
      </c>
      <c r="L6" s="16" t="s">
        <v>23</v>
      </c>
      <c r="M6" s="15" t="s">
        <v>26</v>
      </c>
    </row>
    <row r="7" spans="1:13" ht="15" thickBot="1" x14ac:dyDescent="0.35">
      <c r="A7" s="163"/>
      <c r="B7" s="209" t="s">
        <v>97</v>
      </c>
      <c r="C7" s="210"/>
      <c r="D7" s="210"/>
      <c r="E7" s="210"/>
      <c r="F7" s="210"/>
      <c r="G7" s="210"/>
      <c r="H7" s="210"/>
      <c r="I7" s="210"/>
      <c r="J7" s="210"/>
      <c r="K7" s="210"/>
      <c r="L7" s="210"/>
      <c r="M7" s="211"/>
    </row>
    <row r="8" spans="1:13" ht="15" thickBot="1" x14ac:dyDescent="0.35">
      <c r="A8" s="163"/>
      <c r="B8" s="191">
        <v>1</v>
      </c>
      <c r="C8" s="218" t="s">
        <v>7</v>
      </c>
      <c r="D8" s="218"/>
      <c r="E8" s="218"/>
      <c r="F8" s="219"/>
      <c r="G8" s="189" t="s">
        <v>103</v>
      </c>
      <c r="H8" s="154">
        <v>0</v>
      </c>
      <c r="I8" s="165">
        <f>3113500*H8</f>
        <v>0</v>
      </c>
      <c r="J8" s="193" t="s">
        <v>105</v>
      </c>
      <c r="K8" s="154">
        <v>0</v>
      </c>
      <c r="L8" s="135">
        <f>(3456500-3113500)*K8</f>
        <v>0</v>
      </c>
      <c r="M8" s="137">
        <f>I8+L8</f>
        <v>0</v>
      </c>
    </row>
    <row r="9" spans="1:13" ht="15" thickBot="1" x14ac:dyDescent="0.35">
      <c r="A9" s="163"/>
      <c r="B9" s="192"/>
      <c r="C9" s="168" t="s">
        <v>6</v>
      </c>
      <c r="D9" s="169"/>
      <c r="E9" s="169"/>
      <c r="F9" s="170"/>
      <c r="G9" s="226"/>
      <c r="H9" s="227"/>
      <c r="I9" s="166"/>
      <c r="J9" s="194"/>
      <c r="K9" s="155"/>
      <c r="L9" s="228"/>
      <c r="M9" s="230"/>
    </row>
    <row r="10" spans="1:13" ht="30.6" customHeight="1" thickTop="1" x14ac:dyDescent="0.3">
      <c r="A10" s="195"/>
      <c r="B10" s="72">
        <v>2</v>
      </c>
      <c r="C10" s="157" t="s">
        <v>93</v>
      </c>
      <c r="D10" s="158"/>
      <c r="E10" s="158"/>
      <c r="F10" s="159"/>
      <c r="G10" s="87" t="s">
        <v>104</v>
      </c>
      <c r="H10" s="89">
        <v>0</v>
      </c>
      <c r="I10" s="70"/>
      <c r="J10" s="88" t="s">
        <v>106</v>
      </c>
      <c r="K10" s="74"/>
      <c r="L10" s="70"/>
      <c r="M10" s="70"/>
    </row>
    <row r="11" spans="1:13" ht="15" thickBot="1" x14ac:dyDescent="0.35">
      <c r="A11" s="163"/>
      <c r="B11" s="24">
        <v>3</v>
      </c>
      <c r="C11" s="198" t="s">
        <v>20</v>
      </c>
      <c r="D11" s="199"/>
      <c r="E11" s="199"/>
      <c r="F11" s="199"/>
      <c r="G11" s="199"/>
      <c r="H11" s="213"/>
      <c r="I11" s="25">
        <f>I8+I9</f>
        <v>0</v>
      </c>
      <c r="J11" s="26"/>
      <c r="K11" s="27"/>
      <c r="L11" s="28">
        <f>L8+L9</f>
        <v>0</v>
      </c>
      <c r="M11" s="29">
        <f>I11+L11</f>
        <v>0</v>
      </c>
    </row>
    <row r="12" spans="1:13" ht="4.95" customHeight="1" thickBot="1" x14ac:dyDescent="0.35">
      <c r="A12" s="163"/>
      <c r="B12" s="61"/>
      <c r="C12" s="40"/>
      <c r="D12" s="40"/>
      <c r="E12" s="40"/>
      <c r="F12" s="40"/>
      <c r="G12" s="40"/>
      <c r="H12" s="40"/>
      <c r="I12" s="43"/>
      <c r="J12" s="43"/>
      <c r="K12" s="43"/>
      <c r="L12" s="43"/>
      <c r="M12" s="29"/>
    </row>
    <row r="13" spans="1:13" ht="15" thickBot="1" x14ac:dyDescent="0.35">
      <c r="A13" s="163"/>
      <c r="B13" s="209" t="s">
        <v>92</v>
      </c>
      <c r="C13" s="210"/>
      <c r="D13" s="210"/>
      <c r="E13" s="210"/>
      <c r="F13" s="210"/>
      <c r="G13" s="210"/>
      <c r="H13" s="210"/>
      <c r="I13" s="210"/>
      <c r="J13" s="210"/>
      <c r="K13" s="210"/>
      <c r="L13" s="210"/>
      <c r="M13" s="211"/>
    </row>
    <row r="14" spans="1:13" ht="22.5" customHeight="1" thickBot="1" x14ac:dyDescent="0.35">
      <c r="A14" s="163"/>
      <c r="B14" s="17">
        <v>4</v>
      </c>
      <c r="C14" s="175" t="s">
        <v>8</v>
      </c>
      <c r="D14" s="175"/>
      <c r="E14" s="175"/>
      <c r="F14" s="176"/>
      <c r="G14" s="81" t="s">
        <v>98</v>
      </c>
      <c r="H14" s="91">
        <v>0</v>
      </c>
      <c r="I14" s="18">
        <f>5000*H14</f>
        <v>0</v>
      </c>
      <c r="J14" s="83" t="s">
        <v>101</v>
      </c>
      <c r="K14" s="91">
        <v>0</v>
      </c>
      <c r="L14" s="19">
        <f>(10000-5000)*K14</f>
        <v>0</v>
      </c>
      <c r="M14" s="29">
        <f>I14+L14</f>
        <v>0</v>
      </c>
    </row>
    <row r="15" spans="1:13" ht="29.4" thickBot="1" x14ac:dyDescent="0.35">
      <c r="A15" s="163"/>
      <c r="B15" s="20">
        <v>5</v>
      </c>
      <c r="C15" s="206" t="s">
        <v>9</v>
      </c>
      <c r="D15" s="207"/>
      <c r="E15" s="207"/>
      <c r="F15" s="208"/>
      <c r="G15" s="82" t="s">
        <v>99</v>
      </c>
      <c r="H15" s="92">
        <v>0</v>
      </c>
      <c r="I15" s="21">
        <f>110000*H15</f>
        <v>0</v>
      </c>
      <c r="J15" s="84" t="s">
        <v>100</v>
      </c>
      <c r="K15" s="92">
        <v>0</v>
      </c>
      <c r="L15" s="22">
        <f>(120000-110000)*K15</f>
        <v>0</v>
      </c>
      <c r="M15" s="23">
        <f>I15+L15</f>
        <v>0</v>
      </c>
    </row>
    <row r="16" spans="1:13" ht="15.6" thickTop="1" thickBot="1" x14ac:dyDescent="0.35">
      <c r="A16" s="163"/>
      <c r="B16" s="24">
        <v>6</v>
      </c>
      <c r="C16" s="198" t="s">
        <v>20</v>
      </c>
      <c r="D16" s="199"/>
      <c r="E16" s="199"/>
      <c r="F16" s="199"/>
      <c r="G16" s="199"/>
      <c r="H16" s="213"/>
      <c r="I16" s="25">
        <f>I14+I15</f>
        <v>0</v>
      </c>
      <c r="J16" s="26"/>
      <c r="K16" s="26"/>
      <c r="L16" s="28">
        <f>L14+L15</f>
        <v>0</v>
      </c>
      <c r="M16" s="29">
        <f>I16+L16</f>
        <v>0</v>
      </c>
    </row>
    <row r="17" spans="1:13" ht="4.95" customHeight="1" thickBot="1" x14ac:dyDescent="0.35">
      <c r="A17" s="163"/>
      <c r="B17" s="61"/>
      <c r="C17" s="40"/>
      <c r="D17" s="40"/>
      <c r="E17" s="40"/>
      <c r="F17" s="40"/>
      <c r="G17" s="40"/>
      <c r="H17" s="40"/>
      <c r="I17" s="43"/>
      <c r="J17" s="43"/>
      <c r="K17" s="43"/>
      <c r="L17" s="43"/>
      <c r="M17" s="29"/>
    </row>
    <row r="18" spans="1:13" ht="15" thickBot="1" x14ac:dyDescent="0.35">
      <c r="A18" s="163"/>
      <c r="B18" s="183" t="s">
        <v>94</v>
      </c>
      <c r="C18" s="184"/>
      <c r="D18" s="184"/>
      <c r="E18" s="184"/>
      <c r="F18" s="184"/>
      <c r="G18" s="184"/>
      <c r="H18" s="184"/>
      <c r="I18" s="184"/>
      <c r="J18" s="184"/>
      <c r="K18" s="184"/>
      <c r="L18" s="184"/>
      <c r="M18" s="185"/>
    </row>
    <row r="19" spans="1:13" ht="29.4" thickBot="1" x14ac:dyDescent="0.35">
      <c r="A19" s="163"/>
      <c r="B19" s="17">
        <v>7</v>
      </c>
      <c r="C19" s="174" t="s">
        <v>10</v>
      </c>
      <c r="D19" s="175"/>
      <c r="E19" s="175"/>
      <c r="F19" s="176"/>
      <c r="G19" s="81" t="s">
        <v>102</v>
      </c>
      <c r="H19" s="91">
        <v>0</v>
      </c>
      <c r="I19" s="18">
        <f>1200*H19</f>
        <v>0</v>
      </c>
      <c r="J19" s="85" t="s">
        <v>107</v>
      </c>
      <c r="K19" s="91">
        <v>0</v>
      </c>
      <c r="L19" s="19">
        <f>(3400-1200)*K19</f>
        <v>0</v>
      </c>
      <c r="M19" s="29">
        <f>I19+L19</f>
        <v>0</v>
      </c>
    </row>
    <row r="20" spans="1:13" ht="15" thickBot="1" x14ac:dyDescent="0.35">
      <c r="A20" s="163"/>
      <c r="B20" s="30">
        <v>8</v>
      </c>
      <c r="C20" s="200" t="s">
        <v>11</v>
      </c>
      <c r="D20" s="201"/>
      <c r="E20" s="201"/>
      <c r="F20" s="202"/>
      <c r="G20" s="81" t="s">
        <v>123</v>
      </c>
      <c r="H20" s="91">
        <v>0</v>
      </c>
      <c r="I20" s="18">
        <f>47400*H20</f>
        <v>0</v>
      </c>
      <c r="J20" s="85" t="s">
        <v>126</v>
      </c>
      <c r="K20" s="91">
        <v>0</v>
      </c>
      <c r="L20" s="31">
        <f>(52680-47400)*K20</f>
        <v>0</v>
      </c>
      <c r="M20" s="29">
        <f>I20+L20</f>
        <v>0</v>
      </c>
    </row>
    <row r="21" spans="1:13" ht="80.099999999999994" customHeight="1" thickBot="1" x14ac:dyDescent="0.35">
      <c r="A21" s="163"/>
      <c r="B21" s="20">
        <v>9</v>
      </c>
      <c r="C21" s="142" t="s">
        <v>12</v>
      </c>
      <c r="D21" s="143"/>
      <c r="E21" s="143"/>
      <c r="F21" s="144"/>
      <c r="G21" s="82" t="s">
        <v>109</v>
      </c>
      <c r="H21" s="92">
        <v>0</v>
      </c>
      <c r="I21" s="21">
        <f>77800*H21</f>
        <v>0</v>
      </c>
      <c r="J21" s="86" t="s">
        <v>110</v>
      </c>
      <c r="K21" s="92">
        <v>0</v>
      </c>
      <c r="L21" s="22">
        <f>(86500-77800)*K21</f>
        <v>0</v>
      </c>
      <c r="M21" s="23">
        <f>I21+L21</f>
        <v>0</v>
      </c>
    </row>
    <row r="22" spans="1:13" ht="15.6" thickTop="1" thickBot="1" x14ac:dyDescent="0.35">
      <c r="A22" s="163"/>
      <c r="B22" s="32">
        <v>10</v>
      </c>
      <c r="C22" s="151" t="s">
        <v>20</v>
      </c>
      <c r="D22" s="152"/>
      <c r="E22" s="152"/>
      <c r="F22" s="152"/>
      <c r="G22" s="152"/>
      <c r="H22" s="153"/>
      <c r="I22" s="33">
        <f>SUM(I19:I21)</f>
        <v>0</v>
      </c>
      <c r="J22" s="34"/>
      <c r="K22" s="35"/>
      <c r="L22" s="36">
        <f>SUM(L19:L21)</f>
        <v>0</v>
      </c>
      <c r="M22" s="29">
        <f>I22+L22</f>
        <v>0</v>
      </c>
    </row>
    <row r="23" spans="1:13" ht="3.6" customHeight="1" thickBot="1" x14ac:dyDescent="0.35">
      <c r="A23" s="163"/>
      <c r="B23" s="186"/>
      <c r="C23" s="187"/>
      <c r="D23" s="187"/>
      <c r="E23" s="187"/>
      <c r="F23" s="187"/>
      <c r="G23" s="187"/>
      <c r="H23" s="187"/>
      <c r="I23" s="187"/>
      <c r="J23" s="187"/>
      <c r="K23" s="187"/>
      <c r="L23" s="187"/>
      <c r="M23" s="188"/>
    </row>
    <row r="24" spans="1:13" ht="15" thickBot="1" x14ac:dyDescent="0.35">
      <c r="A24" s="164"/>
      <c r="B24" s="24">
        <v>11</v>
      </c>
      <c r="C24" s="198" t="s">
        <v>73</v>
      </c>
      <c r="D24" s="199"/>
      <c r="E24" s="199"/>
      <c r="F24" s="199"/>
      <c r="G24" s="199"/>
      <c r="H24" s="213"/>
      <c r="I24" s="37">
        <f>I11+I16+I22</f>
        <v>0</v>
      </c>
      <c r="J24" s="38"/>
      <c r="K24" s="27"/>
      <c r="L24" s="39">
        <f>L11+L16+L22</f>
        <v>0</v>
      </c>
      <c r="M24" s="29">
        <f>I24+L24</f>
        <v>0</v>
      </c>
    </row>
    <row r="25" spans="1:13" ht="15" thickBot="1" x14ac:dyDescent="0.35">
      <c r="B25" s="40"/>
      <c r="C25" s="41"/>
      <c r="D25" s="41"/>
      <c r="E25" s="41"/>
      <c r="F25" s="41"/>
      <c r="G25" s="42"/>
      <c r="H25" s="43"/>
      <c r="I25" s="43"/>
      <c r="J25" s="42"/>
      <c r="K25" s="44"/>
      <c r="L25" s="44"/>
    </row>
    <row r="26" spans="1:13" ht="15" customHeight="1" thickBot="1" x14ac:dyDescent="0.35">
      <c r="A26" s="162" t="s">
        <v>58</v>
      </c>
      <c r="B26" s="148" t="s">
        <v>0</v>
      </c>
      <c r="C26" s="149"/>
      <c r="D26" s="149"/>
      <c r="E26" s="149"/>
      <c r="F26" s="149"/>
      <c r="G26" s="149"/>
      <c r="H26" s="45" t="s">
        <v>1</v>
      </c>
      <c r="I26" s="46" t="s">
        <v>15</v>
      </c>
      <c r="J26" s="47" t="s">
        <v>16</v>
      </c>
      <c r="K26" s="44"/>
      <c r="L26" s="44"/>
    </row>
    <row r="27" spans="1:13" ht="45.6" customHeight="1" thickBot="1" x14ac:dyDescent="0.35">
      <c r="A27" s="163"/>
      <c r="B27" s="229" t="s">
        <v>108</v>
      </c>
      <c r="C27" s="224"/>
      <c r="D27" s="224"/>
      <c r="E27" s="224"/>
      <c r="F27" s="224"/>
      <c r="G27" s="225"/>
      <c r="H27" s="12" t="s">
        <v>5</v>
      </c>
      <c r="I27" s="13" t="s">
        <v>28</v>
      </c>
      <c r="J27" s="12" t="s">
        <v>29</v>
      </c>
    </row>
    <row r="28" spans="1:13" ht="15" thickBot="1" x14ac:dyDescent="0.35">
      <c r="A28" s="163"/>
      <c r="B28" s="30">
        <v>12</v>
      </c>
      <c r="C28" s="171" t="s">
        <v>13</v>
      </c>
      <c r="D28" s="172"/>
      <c r="E28" s="172"/>
      <c r="F28" s="172"/>
      <c r="G28" s="173"/>
      <c r="H28" s="76">
        <v>13000</v>
      </c>
      <c r="I28" s="93">
        <v>0</v>
      </c>
      <c r="J28" s="48">
        <f>H28*I28</f>
        <v>0</v>
      </c>
    </row>
    <row r="29" spans="1:13" ht="15" thickBot="1" x14ac:dyDescent="0.35">
      <c r="A29" s="163"/>
      <c r="B29" s="30">
        <v>13</v>
      </c>
      <c r="C29" s="171" t="s">
        <v>14</v>
      </c>
      <c r="D29" s="172"/>
      <c r="E29" s="172"/>
      <c r="F29" s="172"/>
      <c r="G29" s="173"/>
      <c r="H29" s="77">
        <v>10300</v>
      </c>
      <c r="I29" s="94">
        <v>0</v>
      </c>
      <c r="J29" s="49">
        <f>H29*I29</f>
        <v>0</v>
      </c>
    </row>
    <row r="30" spans="1:13" ht="15" thickBot="1" x14ac:dyDescent="0.35">
      <c r="A30" s="163"/>
      <c r="B30" s="30">
        <v>14</v>
      </c>
      <c r="C30" s="171" t="s">
        <v>82</v>
      </c>
      <c r="D30" s="172"/>
      <c r="E30" s="172"/>
      <c r="F30" s="172"/>
      <c r="G30" s="173"/>
      <c r="H30" s="77">
        <v>23300</v>
      </c>
      <c r="I30" s="94">
        <v>0</v>
      </c>
      <c r="J30" s="49">
        <f>H30*I30</f>
        <v>0</v>
      </c>
    </row>
    <row r="31" spans="1:13" ht="3" customHeight="1" thickBot="1" x14ac:dyDescent="0.35">
      <c r="A31" s="163"/>
      <c r="B31" s="220"/>
      <c r="C31" s="221"/>
      <c r="D31" s="221"/>
      <c r="E31" s="221"/>
      <c r="F31" s="221"/>
      <c r="G31" s="221"/>
      <c r="H31" s="221"/>
      <c r="I31" s="221"/>
      <c r="J31" s="222"/>
    </row>
    <row r="32" spans="1:13" ht="15" thickBot="1" x14ac:dyDescent="0.35">
      <c r="A32" s="164"/>
      <c r="B32" s="30">
        <v>15</v>
      </c>
      <c r="C32" s="180" t="s">
        <v>74</v>
      </c>
      <c r="D32" s="181"/>
      <c r="E32" s="181"/>
      <c r="F32" s="181"/>
      <c r="G32" s="181"/>
      <c r="H32" s="181"/>
      <c r="I32" s="182"/>
      <c r="J32" s="49">
        <f>SUM(J28:J30)</f>
        <v>0</v>
      </c>
    </row>
    <row r="33" spans="1:13" ht="15" thickBot="1" x14ac:dyDescent="0.35">
      <c r="B33" s="65"/>
      <c r="C33" s="65"/>
      <c r="D33" s="65"/>
      <c r="E33" s="65"/>
      <c r="F33" s="65"/>
      <c r="G33" s="65"/>
      <c r="H33" s="65"/>
      <c r="I33" s="65"/>
      <c r="J33" s="66"/>
      <c r="K33" s="63"/>
      <c r="L33" s="63"/>
    </row>
    <row r="34" spans="1:13" ht="15" thickBot="1" x14ac:dyDescent="0.35">
      <c r="C34" s="167"/>
      <c r="D34" s="167"/>
      <c r="E34" s="167"/>
      <c r="F34" s="167"/>
    </row>
    <row r="35" spans="1:13" ht="31.2" customHeight="1" thickTop="1" thickBot="1" x14ac:dyDescent="0.35">
      <c r="A35" s="160">
        <v>16</v>
      </c>
      <c r="B35" s="161"/>
      <c r="C35" s="128" t="s">
        <v>75</v>
      </c>
      <c r="D35" s="128"/>
      <c r="E35" s="128"/>
      <c r="F35" s="128"/>
      <c r="G35" s="128"/>
      <c r="H35" s="128"/>
      <c r="I35" s="128"/>
      <c r="J35" s="128"/>
      <c r="K35" s="128"/>
      <c r="L35" s="133">
        <f>M24+J32</f>
        <v>0</v>
      </c>
      <c r="M35" s="134"/>
    </row>
  </sheetData>
  <sheetProtection algorithmName="SHA-512" hashValue="CzTiZxwVrLQtKg2MKisV0loxf8huCFRu8sqKEm8z4NjHDFkNX/M5tpLcrKEZo9TwThZhH20+ehQloR308OvaJA==" saltValue="K9jRSquPuZrPoWVQTSUjJA==" spinCount="100000" sheet="1" objects="1" scenarios="1"/>
  <mergeCells count="42">
    <mergeCell ref="L35:M35"/>
    <mergeCell ref="C34:F34"/>
    <mergeCell ref="C35:K35"/>
    <mergeCell ref="C32:I32"/>
    <mergeCell ref="A35:B35"/>
    <mergeCell ref="B5:F5"/>
    <mergeCell ref="B6:F6"/>
    <mergeCell ref="B7:M7"/>
    <mergeCell ref="C24:H24"/>
    <mergeCell ref="B26:G26"/>
    <mergeCell ref="M8:M9"/>
    <mergeCell ref="B8:B9"/>
    <mergeCell ref="C8:F8"/>
    <mergeCell ref="C10:F10"/>
    <mergeCell ref="B31:J31"/>
    <mergeCell ref="C14:F14"/>
    <mergeCell ref="C15:F15"/>
    <mergeCell ref="C16:H16"/>
    <mergeCell ref="B18:M18"/>
    <mergeCell ref="B27:G27"/>
    <mergeCell ref="C28:G28"/>
    <mergeCell ref="C29:G29"/>
    <mergeCell ref="C19:F19"/>
    <mergeCell ref="C20:F20"/>
    <mergeCell ref="C21:F21"/>
    <mergeCell ref="C22:H22"/>
    <mergeCell ref="A1:M1"/>
    <mergeCell ref="A5:A24"/>
    <mergeCell ref="A26:A32"/>
    <mergeCell ref="G8:G9"/>
    <mergeCell ref="H8:H9"/>
    <mergeCell ref="I8:I9"/>
    <mergeCell ref="J8:J9"/>
    <mergeCell ref="K8:K9"/>
    <mergeCell ref="L8:L9"/>
    <mergeCell ref="A4:M4"/>
    <mergeCell ref="A3:M3"/>
    <mergeCell ref="B23:M23"/>
    <mergeCell ref="C9:F9"/>
    <mergeCell ref="C11:H11"/>
    <mergeCell ref="B13:M13"/>
    <mergeCell ref="C30:G30"/>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ADMINISTRATION&amp;R&amp;"-,Bold"CSEA/SDU-14-001-S
Attachment A
Page 4 of 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5"/>
  <sheetViews>
    <sheetView topLeftCell="A6" zoomScaleNormal="100" workbookViewId="0">
      <selection activeCell="P20" sqref="P20"/>
    </sheetView>
  </sheetViews>
  <sheetFormatPr defaultRowHeight="14.4" x14ac:dyDescent="0.3"/>
  <cols>
    <col min="1" max="2" width="3.6640625" customWidth="1"/>
    <col min="3" max="5" width="7.6640625" customWidth="1"/>
    <col min="6" max="6" width="13" customWidth="1"/>
    <col min="7" max="7" width="11.6640625" customWidth="1"/>
    <col min="8" max="8" width="10.6640625" customWidth="1"/>
    <col min="9" max="9" width="12.6640625" customWidth="1"/>
    <col min="10" max="10" width="11.6640625" customWidth="1"/>
    <col min="11" max="11" width="10.6640625" customWidth="1"/>
    <col min="12" max="12" width="12.6640625" customWidth="1"/>
    <col min="13" max="13" width="14.6640625" customWidth="1"/>
  </cols>
  <sheetData>
    <row r="1" spans="1:13" ht="18" x14ac:dyDescent="0.35">
      <c r="A1" s="109" t="s">
        <v>47</v>
      </c>
      <c r="B1" s="109"/>
      <c r="C1" s="109"/>
      <c r="D1" s="109"/>
      <c r="E1" s="109"/>
      <c r="F1" s="109"/>
      <c r="G1" s="109"/>
      <c r="H1" s="109"/>
      <c r="I1" s="109"/>
      <c r="J1" s="109"/>
      <c r="K1" s="109"/>
      <c r="L1" s="109"/>
      <c r="M1" s="109"/>
    </row>
    <row r="2" spans="1:13" ht="8.4" customHeight="1" x14ac:dyDescent="0.3"/>
    <row r="3" spans="1:13" ht="18" x14ac:dyDescent="0.35">
      <c r="A3" s="100" t="s">
        <v>61</v>
      </c>
      <c r="B3" s="100"/>
      <c r="C3" s="100"/>
      <c r="D3" s="100"/>
      <c r="E3" s="100"/>
      <c r="F3" s="100"/>
      <c r="G3" s="100"/>
      <c r="H3" s="100"/>
      <c r="I3" s="100"/>
      <c r="J3" s="100"/>
      <c r="K3" s="100"/>
      <c r="L3" s="100"/>
      <c r="M3" s="100"/>
    </row>
    <row r="4" spans="1:13" ht="124.2" customHeight="1" thickBot="1" x14ac:dyDescent="0.35">
      <c r="A4" s="156" t="s">
        <v>88</v>
      </c>
      <c r="B4" s="156"/>
      <c r="C4" s="156"/>
      <c r="D4" s="156"/>
      <c r="E4" s="156"/>
      <c r="F4" s="156"/>
      <c r="G4" s="156"/>
      <c r="H4" s="156"/>
      <c r="I4" s="156"/>
      <c r="J4" s="156"/>
      <c r="K4" s="156"/>
      <c r="L4" s="156"/>
      <c r="M4" s="156"/>
    </row>
    <row r="5" spans="1:13" ht="15" thickBot="1" x14ac:dyDescent="0.35">
      <c r="A5" s="162" t="s">
        <v>57</v>
      </c>
      <c r="B5" s="148" t="s">
        <v>0</v>
      </c>
      <c r="C5" s="149"/>
      <c r="D5" s="149"/>
      <c r="E5" s="149"/>
      <c r="F5" s="150"/>
      <c r="G5" s="9" t="s">
        <v>1</v>
      </c>
      <c r="H5" s="9" t="s">
        <v>15</v>
      </c>
      <c r="I5" s="9" t="s">
        <v>16</v>
      </c>
      <c r="J5" s="9" t="s">
        <v>17</v>
      </c>
      <c r="K5" s="9" t="s">
        <v>18</v>
      </c>
      <c r="L5" s="10" t="s">
        <v>19</v>
      </c>
      <c r="M5" s="11" t="s">
        <v>25</v>
      </c>
    </row>
    <row r="6" spans="1:13" ht="58.2" thickBot="1" x14ac:dyDescent="0.35">
      <c r="A6" s="163"/>
      <c r="B6" s="203" t="s">
        <v>4</v>
      </c>
      <c r="C6" s="204"/>
      <c r="D6" s="204"/>
      <c r="E6" s="204"/>
      <c r="F6" s="205"/>
      <c r="G6" s="12" t="s">
        <v>21</v>
      </c>
      <c r="H6" s="12" t="s">
        <v>27</v>
      </c>
      <c r="I6" s="14" t="s">
        <v>24</v>
      </c>
      <c r="J6" s="15" t="s">
        <v>22</v>
      </c>
      <c r="K6" s="12" t="s">
        <v>27</v>
      </c>
      <c r="L6" s="16" t="s">
        <v>23</v>
      </c>
      <c r="M6" s="15" t="s">
        <v>26</v>
      </c>
    </row>
    <row r="7" spans="1:13" ht="15" thickBot="1" x14ac:dyDescent="0.35">
      <c r="A7" s="163"/>
      <c r="B7" s="209" t="s">
        <v>111</v>
      </c>
      <c r="C7" s="210"/>
      <c r="D7" s="210"/>
      <c r="E7" s="210"/>
      <c r="F7" s="210"/>
      <c r="G7" s="210"/>
      <c r="H7" s="210"/>
      <c r="I7" s="210"/>
      <c r="J7" s="210"/>
      <c r="K7" s="210"/>
      <c r="L7" s="210"/>
      <c r="M7" s="211"/>
    </row>
    <row r="8" spans="1:13" ht="15" customHeight="1" thickBot="1" x14ac:dyDescent="0.35">
      <c r="A8" s="163"/>
      <c r="B8" s="191">
        <v>1</v>
      </c>
      <c r="C8" s="218" t="s">
        <v>7</v>
      </c>
      <c r="D8" s="218"/>
      <c r="E8" s="218"/>
      <c r="F8" s="219"/>
      <c r="G8" s="189" t="s">
        <v>103</v>
      </c>
      <c r="H8" s="154">
        <v>0</v>
      </c>
      <c r="I8" s="165">
        <f>3113500*H8</f>
        <v>0</v>
      </c>
      <c r="J8" s="193" t="s">
        <v>105</v>
      </c>
      <c r="K8" s="154">
        <v>0</v>
      </c>
      <c r="L8" s="135">
        <f>(3456500-3113500)*K8</f>
        <v>0</v>
      </c>
      <c r="M8" s="137">
        <f>I8+L8</f>
        <v>0</v>
      </c>
    </row>
    <row r="9" spans="1:13" ht="15" thickBot="1" x14ac:dyDescent="0.35">
      <c r="A9" s="163"/>
      <c r="B9" s="214"/>
      <c r="C9" s="168" t="s">
        <v>6</v>
      </c>
      <c r="D9" s="169"/>
      <c r="E9" s="169"/>
      <c r="F9" s="170"/>
      <c r="G9" s="226"/>
      <c r="H9" s="155"/>
      <c r="I9" s="212"/>
      <c r="J9" s="194"/>
      <c r="K9" s="155"/>
      <c r="L9" s="136"/>
      <c r="M9" s="138"/>
    </row>
    <row r="10" spans="1:13" ht="34.5" customHeight="1" thickTop="1" x14ac:dyDescent="0.3">
      <c r="A10" s="163"/>
      <c r="B10" s="69">
        <v>2</v>
      </c>
      <c r="C10" s="157" t="s">
        <v>93</v>
      </c>
      <c r="D10" s="158"/>
      <c r="E10" s="158"/>
      <c r="F10" s="159"/>
      <c r="G10" s="87" t="s">
        <v>104</v>
      </c>
      <c r="H10" s="95">
        <v>0</v>
      </c>
      <c r="I10" s="71">
        <v>0</v>
      </c>
      <c r="J10" s="88" t="s">
        <v>106</v>
      </c>
      <c r="K10" s="96">
        <v>0</v>
      </c>
      <c r="L10" s="67">
        <v>0</v>
      </c>
      <c r="M10" s="68">
        <v>0</v>
      </c>
    </row>
    <row r="11" spans="1:13" ht="15" thickBot="1" x14ac:dyDescent="0.35">
      <c r="A11" s="163"/>
      <c r="B11" s="24">
        <v>3</v>
      </c>
      <c r="C11" s="198" t="s">
        <v>20</v>
      </c>
      <c r="D11" s="199"/>
      <c r="E11" s="199"/>
      <c r="F11" s="199"/>
      <c r="G11" s="199"/>
      <c r="H11" s="213"/>
      <c r="I11" s="25">
        <f>I8+I9</f>
        <v>0</v>
      </c>
      <c r="J11" s="26"/>
      <c r="K11" s="27"/>
      <c r="L11" s="28">
        <f>L8+L9</f>
        <v>0</v>
      </c>
      <c r="M11" s="29">
        <f>I11+L11</f>
        <v>0</v>
      </c>
    </row>
    <row r="12" spans="1:13" ht="4.95" customHeight="1" thickBot="1" x14ac:dyDescent="0.35">
      <c r="A12" s="163"/>
      <c r="B12" s="61"/>
      <c r="C12" s="40"/>
      <c r="D12" s="40"/>
      <c r="E12" s="40"/>
      <c r="F12" s="40"/>
      <c r="G12" s="40"/>
      <c r="H12" s="40"/>
      <c r="I12" s="43"/>
      <c r="J12" s="43"/>
      <c r="K12" s="43"/>
      <c r="L12" s="43"/>
      <c r="M12" s="29"/>
    </row>
    <row r="13" spans="1:13" ht="15" thickBot="1" x14ac:dyDescent="0.35">
      <c r="A13" s="163"/>
      <c r="B13" s="209" t="s">
        <v>92</v>
      </c>
      <c r="C13" s="210"/>
      <c r="D13" s="210"/>
      <c r="E13" s="210"/>
      <c r="F13" s="210"/>
      <c r="G13" s="210"/>
      <c r="H13" s="210"/>
      <c r="I13" s="210"/>
      <c r="J13" s="210"/>
      <c r="K13" s="210"/>
      <c r="L13" s="210"/>
      <c r="M13" s="211"/>
    </row>
    <row r="14" spans="1:13" ht="15" thickBot="1" x14ac:dyDescent="0.35">
      <c r="A14" s="163"/>
      <c r="B14" s="17">
        <v>4</v>
      </c>
      <c r="C14" s="175" t="s">
        <v>8</v>
      </c>
      <c r="D14" s="175"/>
      <c r="E14" s="175"/>
      <c r="F14" s="176"/>
      <c r="G14" s="81" t="s">
        <v>98</v>
      </c>
      <c r="H14" s="91">
        <v>0</v>
      </c>
      <c r="I14" s="18">
        <f>5000*H14</f>
        <v>0</v>
      </c>
      <c r="J14" s="83" t="s">
        <v>101</v>
      </c>
      <c r="K14" s="91">
        <v>0</v>
      </c>
      <c r="L14" s="19">
        <f>(10000-5000)*K14</f>
        <v>0</v>
      </c>
      <c r="M14" s="29">
        <f>I14+L14</f>
        <v>0</v>
      </c>
    </row>
    <row r="15" spans="1:13" ht="29.4" thickBot="1" x14ac:dyDescent="0.35">
      <c r="A15" s="163"/>
      <c r="B15" s="20">
        <v>5</v>
      </c>
      <c r="C15" s="206" t="s">
        <v>9</v>
      </c>
      <c r="D15" s="207"/>
      <c r="E15" s="207"/>
      <c r="F15" s="208"/>
      <c r="G15" s="82" t="s">
        <v>99</v>
      </c>
      <c r="H15" s="92">
        <v>0</v>
      </c>
      <c r="I15" s="21">
        <f>110000*H15</f>
        <v>0</v>
      </c>
      <c r="J15" s="84" t="s">
        <v>100</v>
      </c>
      <c r="K15" s="92">
        <v>0</v>
      </c>
      <c r="L15" s="22">
        <f>(120000-110000)*K15</f>
        <v>0</v>
      </c>
      <c r="M15" s="23">
        <f>I15+L15</f>
        <v>0</v>
      </c>
    </row>
    <row r="16" spans="1:13" ht="15.6" thickTop="1" thickBot="1" x14ac:dyDescent="0.35">
      <c r="A16" s="163"/>
      <c r="B16" s="24">
        <v>6</v>
      </c>
      <c r="C16" s="198" t="s">
        <v>20</v>
      </c>
      <c r="D16" s="199"/>
      <c r="E16" s="199"/>
      <c r="F16" s="199"/>
      <c r="G16" s="199"/>
      <c r="H16" s="213"/>
      <c r="I16" s="25">
        <f>I14+I15</f>
        <v>0</v>
      </c>
      <c r="J16" s="26"/>
      <c r="K16" s="26"/>
      <c r="L16" s="28">
        <f>L14+L15</f>
        <v>0</v>
      </c>
      <c r="M16" s="29">
        <f>I16+L16</f>
        <v>0</v>
      </c>
    </row>
    <row r="17" spans="1:13" ht="4.95" customHeight="1" thickBot="1" x14ac:dyDescent="0.35">
      <c r="A17" s="163"/>
      <c r="B17" s="61"/>
      <c r="C17" s="40"/>
      <c r="D17" s="40"/>
      <c r="E17" s="40"/>
      <c r="F17" s="40"/>
      <c r="G17" s="40"/>
      <c r="H17" s="40"/>
      <c r="I17" s="43"/>
      <c r="J17" s="43"/>
      <c r="K17" s="43"/>
      <c r="L17" s="43"/>
      <c r="M17" s="29"/>
    </row>
    <row r="18" spans="1:13" ht="15" thickBot="1" x14ac:dyDescent="0.35">
      <c r="A18" s="163"/>
      <c r="B18" s="209" t="s">
        <v>94</v>
      </c>
      <c r="C18" s="210"/>
      <c r="D18" s="210"/>
      <c r="E18" s="210"/>
      <c r="F18" s="210"/>
      <c r="G18" s="210"/>
      <c r="H18" s="210"/>
      <c r="I18" s="210"/>
      <c r="J18" s="210"/>
      <c r="K18" s="210"/>
      <c r="L18" s="210"/>
      <c r="M18" s="211"/>
    </row>
    <row r="19" spans="1:13" ht="29.4" thickBot="1" x14ac:dyDescent="0.35">
      <c r="A19" s="163"/>
      <c r="B19" s="17">
        <v>7</v>
      </c>
      <c r="C19" s="174" t="s">
        <v>10</v>
      </c>
      <c r="D19" s="175"/>
      <c r="E19" s="175"/>
      <c r="F19" s="176"/>
      <c r="G19" s="81" t="s">
        <v>102</v>
      </c>
      <c r="H19" s="91">
        <v>0</v>
      </c>
      <c r="I19" s="18">
        <f>1200*H19</f>
        <v>0</v>
      </c>
      <c r="J19" s="85" t="s">
        <v>107</v>
      </c>
      <c r="K19" s="91">
        <v>0</v>
      </c>
      <c r="L19" s="19">
        <f>(3400-1200)*K19</f>
        <v>0</v>
      </c>
      <c r="M19" s="29">
        <f>I19+L19</f>
        <v>0</v>
      </c>
    </row>
    <row r="20" spans="1:13" ht="15" thickBot="1" x14ac:dyDescent="0.35">
      <c r="A20" s="163"/>
      <c r="B20" s="30">
        <v>8</v>
      </c>
      <c r="C20" s="200" t="s">
        <v>11</v>
      </c>
      <c r="D20" s="201"/>
      <c r="E20" s="201"/>
      <c r="F20" s="202"/>
      <c r="G20" s="81" t="s">
        <v>123</v>
      </c>
      <c r="H20" s="91">
        <v>0</v>
      </c>
      <c r="I20" s="18">
        <f>47400*H20</f>
        <v>0</v>
      </c>
      <c r="J20" s="85" t="s">
        <v>126</v>
      </c>
      <c r="K20" s="91">
        <v>0</v>
      </c>
      <c r="L20" s="31">
        <f>(52680-47400)*K20</f>
        <v>0</v>
      </c>
      <c r="M20" s="29">
        <f>I20+L20</f>
        <v>0</v>
      </c>
    </row>
    <row r="21" spans="1:13" ht="76.5" customHeight="1" thickBot="1" x14ac:dyDescent="0.35">
      <c r="A21" s="163"/>
      <c r="B21" s="20">
        <v>9</v>
      </c>
      <c r="C21" s="142" t="s">
        <v>12</v>
      </c>
      <c r="D21" s="143"/>
      <c r="E21" s="143"/>
      <c r="F21" s="144"/>
      <c r="G21" s="82" t="s">
        <v>109</v>
      </c>
      <c r="H21" s="92">
        <v>0</v>
      </c>
      <c r="I21" s="21">
        <f>77800*H21</f>
        <v>0</v>
      </c>
      <c r="J21" s="86" t="s">
        <v>110</v>
      </c>
      <c r="K21" s="92">
        <v>0</v>
      </c>
      <c r="L21" s="22">
        <f>(86500-77800)*K21</f>
        <v>0</v>
      </c>
      <c r="M21" s="23">
        <f>I21+L21</f>
        <v>0</v>
      </c>
    </row>
    <row r="22" spans="1:13" ht="15.6" thickTop="1" thickBot="1" x14ac:dyDescent="0.35">
      <c r="A22" s="163"/>
      <c r="B22" s="32">
        <v>10</v>
      </c>
      <c r="C22" s="151" t="s">
        <v>20</v>
      </c>
      <c r="D22" s="152"/>
      <c r="E22" s="152"/>
      <c r="F22" s="152"/>
      <c r="G22" s="152"/>
      <c r="H22" s="153"/>
      <c r="I22" s="33">
        <f>SUM(I19:I21)</f>
        <v>0</v>
      </c>
      <c r="J22" s="34"/>
      <c r="K22" s="35"/>
      <c r="L22" s="36">
        <f>SUM(L19:L21)</f>
        <v>0</v>
      </c>
      <c r="M22" s="29">
        <f>I22+L22</f>
        <v>0</v>
      </c>
    </row>
    <row r="23" spans="1:13" ht="4.2" customHeight="1" thickBot="1" x14ac:dyDescent="0.35">
      <c r="A23" s="163"/>
      <c r="B23" s="186"/>
      <c r="C23" s="187"/>
      <c r="D23" s="187"/>
      <c r="E23" s="187"/>
      <c r="F23" s="187"/>
      <c r="G23" s="187"/>
      <c r="H23" s="187"/>
      <c r="I23" s="187"/>
      <c r="J23" s="187"/>
      <c r="K23" s="187"/>
      <c r="L23" s="187"/>
      <c r="M23" s="188"/>
    </row>
    <row r="24" spans="1:13" ht="15" thickBot="1" x14ac:dyDescent="0.35">
      <c r="A24" s="164"/>
      <c r="B24" s="24">
        <v>11</v>
      </c>
      <c r="C24" s="198" t="s">
        <v>76</v>
      </c>
      <c r="D24" s="199"/>
      <c r="E24" s="199"/>
      <c r="F24" s="199"/>
      <c r="G24" s="199"/>
      <c r="H24" s="213"/>
      <c r="I24" s="37">
        <f>I11+I16+I22</f>
        <v>0</v>
      </c>
      <c r="J24" s="38"/>
      <c r="K24" s="27"/>
      <c r="L24" s="39">
        <f>L11+L16+L22</f>
        <v>0</v>
      </c>
      <c r="M24" s="29">
        <f>I24+L24</f>
        <v>0</v>
      </c>
    </row>
    <row r="25" spans="1:13" ht="15" thickBot="1" x14ac:dyDescent="0.35">
      <c r="B25" s="40"/>
      <c r="C25" s="41"/>
      <c r="D25" s="41"/>
      <c r="E25" s="41"/>
      <c r="F25" s="41"/>
      <c r="G25" s="42"/>
      <c r="H25" s="43"/>
      <c r="I25" s="43"/>
      <c r="J25" s="42"/>
      <c r="K25" s="44"/>
      <c r="L25" s="44"/>
    </row>
    <row r="26" spans="1:13" ht="15" thickBot="1" x14ac:dyDescent="0.35">
      <c r="A26" s="162" t="s">
        <v>58</v>
      </c>
      <c r="B26" s="148" t="s">
        <v>0</v>
      </c>
      <c r="C26" s="149"/>
      <c r="D26" s="149"/>
      <c r="E26" s="149"/>
      <c r="F26" s="149"/>
      <c r="G26" s="149"/>
      <c r="H26" s="45" t="s">
        <v>1</v>
      </c>
      <c r="I26" s="46" t="s">
        <v>15</v>
      </c>
      <c r="J26" s="47" t="s">
        <v>16</v>
      </c>
      <c r="K26" s="44"/>
      <c r="L26" s="44"/>
    </row>
    <row r="27" spans="1:13" ht="43.8" thickBot="1" x14ac:dyDescent="0.35">
      <c r="A27" s="163"/>
      <c r="B27" s="229" t="s">
        <v>108</v>
      </c>
      <c r="C27" s="224"/>
      <c r="D27" s="224"/>
      <c r="E27" s="224"/>
      <c r="F27" s="224"/>
      <c r="G27" s="225"/>
      <c r="H27" s="12" t="s">
        <v>5</v>
      </c>
      <c r="I27" s="13" t="s">
        <v>28</v>
      </c>
      <c r="J27" s="12" t="s">
        <v>29</v>
      </c>
    </row>
    <row r="28" spans="1:13" ht="15" thickBot="1" x14ac:dyDescent="0.35">
      <c r="A28" s="163"/>
      <c r="B28" s="30">
        <v>12</v>
      </c>
      <c r="C28" s="171" t="s">
        <v>13</v>
      </c>
      <c r="D28" s="172"/>
      <c r="E28" s="172"/>
      <c r="F28" s="172"/>
      <c r="G28" s="173"/>
      <c r="H28" s="76">
        <v>13000</v>
      </c>
      <c r="I28" s="93">
        <v>0</v>
      </c>
      <c r="J28" s="48">
        <f>H28*I28</f>
        <v>0</v>
      </c>
    </row>
    <row r="29" spans="1:13" ht="15" thickBot="1" x14ac:dyDescent="0.35">
      <c r="A29" s="163"/>
      <c r="B29" s="30">
        <v>13</v>
      </c>
      <c r="C29" s="171" t="s">
        <v>14</v>
      </c>
      <c r="D29" s="172"/>
      <c r="E29" s="172"/>
      <c r="F29" s="172"/>
      <c r="G29" s="173"/>
      <c r="H29" s="77">
        <v>10300</v>
      </c>
      <c r="I29" s="94">
        <v>0</v>
      </c>
      <c r="J29" s="49">
        <f>H29*I29</f>
        <v>0</v>
      </c>
    </row>
    <row r="30" spans="1:13" ht="15" thickBot="1" x14ac:dyDescent="0.35">
      <c r="A30" s="163"/>
      <c r="B30" s="30">
        <v>14</v>
      </c>
      <c r="C30" s="171" t="s">
        <v>82</v>
      </c>
      <c r="D30" s="172"/>
      <c r="E30" s="172"/>
      <c r="F30" s="172"/>
      <c r="G30" s="173"/>
      <c r="H30" s="77">
        <v>23300</v>
      </c>
      <c r="I30" s="94">
        <v>0</v>
      </c>
      <c r="J30" s="49">
        <f>H30*I30</f>
        <v>0</v>
      </c>
    </row>
    <row r="31" spans="1:13" ht="4.2" customHeight="1" thickBot="1" x14ac:dyDescent="0.35">
      <c r="A31" s="163"/>
      <c r="B31" s="220"/>
      <c r="C31" s="221"/>
      <c r="D31" s="221"/>
      <c r="E31" s="221"/>
      <c r="F31" s="221"/>
      <c r="G31" s="221"/>
      <c r="H31" s="221"/>
      <c r="I31" s="221"/>
      <c r="J31" s="222"/>
    </row>
    <row r="32" spans="1:13" ht="15" thickBot="1" x14ac:dyDescent="0.35">
      <c r="A32" s="164"/>
      <c r="B32" s="17">
        <v>15</v>
      </c>
      <c r="C32" s="180" t="s">
        <v>83</v>
      </c>
      <c r="D32" s="181"/>
      <c r="E32" s="181"/>
      <c r="F32" s="181"/>
      <c r="G32" s="181"/>
      <c r="H32" s="181"/>
      <c r="I32" s="182"/>
      <c r="J32" s="48">
        <f>SUM(J28:J30)</f>
        <v>0</v>
      </c>
    </row>
    <row r="33" spans="1:13" x14ac:dyDescent="0.3">
      <c r="B33" s="231"/>
      <c r="C33" s="231"/>
      <c r="D33" s="231"/>
      <c r="E33" s="231"/>
      <c r="F33" s="231"/>
      <c r="G33" s="231"/>
      <c r="H33" s="231"/>
      <c r="I33" s="231"/>
      <c r="J33" s="231"/>
      <c r="K33" s="232"/>
      <c r="L33" s="232"/>
    </row>
    <row r="34" spans="1:13" ht="15" thickBot="1" x14ac:dyDescent="0.35">
      <c r="C34" s="167"/>
      <c r="D34" s="167"/>
      <c r="E34" s="167"/>
      <c r="F34" s="167"/>
    </row>
    <row r="35" spans="1:13" ht="34.200000000000003" customHeight="1" thickTop="1" thickBot="1" x14ac:dyDescent="0.35">
      <c r="A35" s="160">
        <v>16</v>
      </c>
      <c r="B35" s="161"/>
      <c r="C35" s="128" t="s">
        <v>77</v>
      </c>
      <c r="D35" s="128"/>
      <c r="E35" s="128"/>
      <c r="F35" s="128"/>
      <c r="G35" s="128"/>
      <c r="H35" s="128"/>
      <c r="I35" s="128"/>
      <c r="J35" s="128"/>
      <c r="K35" s="128"/>
      <c r="L35" s="133">
        <f>M24+J32</f>
        <v>0</v>
      </c>
      <c r="M35" s="134"/>
    </row>
  </sheetData>
  <sheetProtection algorithmName="SHA-512" hashValue="OcBFdTtadlXLEKD4JtZkUfwbU49Gv2+QwTne+cQvrQNv6RxBX7qA6KgqDsm5411jU90hEl1A+RqUZSU1I2rrlg==" saltValue="NHdVR7wEvdlgDaV22szjBg==" spinCount="100000" sheet="1" objects="1" scenarios="1"/>
  <mergeCells count="43">
    <mergeCell ref="C24:H24"/>
    <mergeCell ref="B26:G26"/>
    <mergeCell ref="B27:G27"/>
    <mergeCell ref="C28:G28"/>
    <mergeCell ref="B31:J31"/>
    <mergeCell ref="C30:G30"/>
    <mergeCell ref="L35:M35"/>
    <mergeCell ref="C34:F34"/>
    <mergeCell ref="C29:G29"/>
    <mergeCell ref="C32:I32"/>
    <mergeCell ref="B33:L33"/>
    <mergeCell ref="A35:B35"/>
    <mergeCell ref="C35:K35"/>
    <mergeCell ref="A26:A32"/>
    <mergeCell ref="A1:M1"/>
    <mergeCell ref="B8:B9"/>
    <mergeCell ref="G8:G9"/>
    <mergeCell ref="H8:H9"/>
    <mergeCell ref="I8:I9"/>
    <mergeCell ref="J8:J9"/>
    <mergeCell ref="K8:K9"/>
    <mergeCell ref="L8:L9"/>
    <mergeCell ref="M8:M9"/>
    <mergeCell ref="C8:F8"/>
    <mergeCell ref="B5:F5"/>
    <mergeCell ref="B6:F6"/>
    <mergeCell ref="B7:M7"/>
    <mergeCell ref="C9:F9"/>
    <mergeCell ref="A5:A24"/>
    <mergeCell ref="A4:M4"/>
    <mergeCell ref="A3:M3"/>
    <mergeCell ref="B23:M23"/>
    <mergeCell ref="C11:H11"/>
    <mergeCell ref="B13:M13"/>
    <mergeCell ref="C14:F14"/>
    <mergeCell ref="C15:F15"/>
    <mergeCell ref="C16:H16"/>
    <mergeCell ref="B18:M18"/>
    <mergeCell ref="C19:F19"/>
    <mergeCell ref="C20:F20"/>
    <mergeCell ref="C21:F21"/>
    <mergeCell ref="C22:H22"/>
    <mergeCell ref="C10:F10"/>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ADMINISTRATION&amp;R&amp;"-,Bold"CSEA/SDU-14-001-S
Attachment A
Page 5 of 8</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5"/>
  <sheetViews>
    <sheetView topLeftCell="A21" zoomScaleNormal="100" workbookViewId="0">
      <selection activeCell="L35" sqref="L35:M35"/>
    </sheetView>
  </sheetViews>
  <sheetFormatPr defaultRowHeight="14.4" x14ac:dyDescent="0.3"/>
  <cols>
    <col min="1" max="2" width="3.6640625" customWidth="1"/>
    <col min="3" max="5" width="7.6640625" customWidth="1"/>
    <col min="6" max="6" width="16.109375" customWidth="1"/>
    <col min="7" max="7" width="11.6640625" customWidth="1"/>
    <col min="8" max="8" width="10.6640625" customWidth="1"/>
    <col min="9" max="9" width="12.6640625" customWidth="1"/>
    <col min="10" max="10" width="11.6640625" customWidth="1"/>
    <col min="11" max="11" width="10.6640625" customWidth="1"/>
    <col min="12" max="12" width="12.6640625" customWidth="1"/>
    <col min="13" max="13" width="14.6640625" customWidth="1"/>
  </cols>
  <sheetData>
    <row r="1" spans="1:13" ht="18" x14ac:dyDescent="0.35">
      <c r="A1" s="109" t="s">
        <v>47</v>
      </c>
      <c r="B1" s="109"/>
      <c r="C1" s="109"/>
      <c r="D1" s="109"/>
      <c r="E1" s="109"/>
      <c r="F1" s="109"/>
      <c r="G1" s="109"/>
      <c r="H1" s="109"/>
      <c r="I1" s="109"/>
      <c r="J1" s="109"/>
      <c r="K1" s="109"/>
      <c r="L1" s="109"/>
      <c r="M1" s="109"/>
    </row>
    <row r="2" spans="1:13" ht="8.4" customHeight="1" x14ac:dyDescent="0.3"/>
    <row r="3" spans="1:13" ht="18" x14ac:dyDescent="0.35">
      <c r="A3" s="100" t="s">
        <v>60</v>
      </c>
      <c r="B3" s="100"/>
      <c r="C3" s="100"/>
      <c r="D3" s="100"/>
      <c r="E3" s="100"/>
      <c r="F3" s="100"/>
      <c r="G3" s="100"/>
      <c r="H3" s="100"/>
      <c r="I3" s="100"/>
      <c r="J3" s="100"/>
      <c r="K3" s="100"/>
      <c r="L3" s="100"/>
      <c r="M3" s="100"/>
    </row>
    <row r="4" spans="1:13" ht="124.95" customHeight="1" thickBot="1" x14ac:dyDescent="0.35">
      <c r="A4" s="156" t="s">
        <v>89</v>
      </c>
      <c r="B4" s="156"/>
      <c r="C4" s="156"/>
      <c r="D4" s="156"/>
      <c r="E4" s="156"/>
      <c r="F4" s="156"/>
      <c r="G4" s="156"/>
      <c r="H4" s="156"/>
      <c r="I4" s="156"/>
      <c r="J4" s="156"/>
      <c r="K4" s="156"/>
      <c r="L4" s="156"/>
      <c r="M4" s="156"/>
    </row>
    <row r="5" spans="1:13" ht="15" customHeight="1" thickBot="1" x14ac:dyDescent="0.35">
      <c r="A5" s="162" t="s">
        <v>57</v>
      </c>
      <c r="B5" s="148" t="s">
        <v>0</v>
      </c>
      <c r="C5" s="149"/>
      <c r="D5" s="149"/>
      <c r="E5" s="149"/>
      <c r="F5" s="150"/>
      <c r="G5" s="9" t="s">
        <v>1</v>
      </c>
      <c r="H5" s="9" t="s">
        <v>15</v>
      </c>
      <c r="I5" s="9" t="s">
        <v>16</v>
      </c>
      <c r="J5" s="9" t="s">
        <v>17</v>
      </c>
      <c r="K5" s="9" t="s">
        <v>18</v>
      </c>
      <c r="L5" s="10" t="s">
        <v>19</v>
      </c>
      <c r="M5" s="11" t="s">
        <v>25</v>
      </c>
    </row>
    <row r="6" spans="1:13" ht="63" customHeight="1" thickBot="1" x14ac:dyDescent="0.35">
      <c r="A6" s="163"/>
      <c r="B6" s="203" t="s">
        <v>4</v>
      </c>
      <c r="C6" s="204"/>
      <c r="D6" s="204"/>
      <c r="E6" s="204"/>
      <c r="F6" s="205"/>
      <c r="G6" s="12" t="s">
        <v>21</v>
      </c>
      <c r="H6" s="12" t="s">
        <v>27</v>
      </c>
      <c r="I6" s="14" t="s">
        <v>24</v>
      </c>
      <c r="J6" s="15" t="s">
        <v>22</v>
      </c>
      <c r="K6" s="12" t="s">
        <v>27</v>
      </c>
      <c r="L6" s="16" t="s">
        <v>23</v>
      </c>
      <c r="M6" s="15" t="s">
        <v>26</v>
      </c>
    </row>
    <row r="7" spans="1:13" ht="15" thickBot="1" x14ac:dyDescent="0.35">
      <c r="A7" s="163"/>
      <c r="B7" s="209" t="s">
        <v>97</v>
      </c>
      <c r="C7" s="233"/>
      <c r="D7" s="233"/>
      <c r="E7" s="233"/>
      <c r="F7" s="233"/>
      <c r="G7" s="233"/>
      <c r="H7" s="233"/>
      <c r="I7" s="233"/>
      <c r="J7" s="233"/>
      <c r="K7" s="233"/>
      <c r="L7" s="233"/>
      <c r="M7" s="234"/>
    </row>
    <row r="8" spans="1:13" ht="15" customHeight="1" thickBot="1" x14ac:dyDescent="0.35">
      <c r="A8" s="163"/>
      <c r="B8" s="191">
        <v>1</v>
      </c>
      <c r="C8" s="218" t="s">
        <v>7</v>
      </c>
      <c r="D8" s="218"/>
      <c r="E8" s="218"/>
      <c r="F8" s="219"/>
      <c r="G8" s="189" t="s">
        <v>103</v>
      </c>
      <c r="H8" s="154">
        <v>0</v>
      </c>
      <c r="I8" s="165">
        <f>3113500*H8</f>
        <v>0</v>
      </c>
      <c r="J8" s="193" t="s">
        <v>105</v>
      </c>
      <c r="K8" s="154">
        <v>0</v>
      </c>
      <c r="L8" s="135">
        <f>(3456500-3113500)*K8</f>
        <v>0</v>
      </c>
      <c r="M8" s="137">
        <f>I8+L8</f>
        <v>0</v>
      </c>
    </row>
    <row r="9" spans="1:13" ht="15" thickBot="1" x14ac:dyDescent="0.35">
      <c r="A9" s="163"/>
      <c r="B9" s="214"/>
      <c r="C9" s="168" t="s">
        <v>6</v>
      </c>
      <c r="D9" s="169"/>
      <c r="E9" s="169"/>
      <c r="F9" s="170"/>
      <c r="G9" s="226"/>
      <c r="H9" s="155"/>
      <c r="I9" s="212"/>
      <c r="J9" s="194"/>
      <c r="K9" s="155"/>
      <c r="L9" s="136"/>
      <c r="M9" s="138"/>
    </row>
    <row r="10" spans="1:13" ht="29.4" thickTop="1" x14ac:dyDescent="0.3">
      <c r="A10" s="163"/>
      <c r="B10" s="69">
        <v>2</v>
      </c>
      <c r="C10" s="157" t="s">
        <v>93</v>
      </c>
      <c r="D10" s="158"/>
      <c r="E10" s="158"/>
      <c r="F10" s="159"/>
      <c r="G10" s="87" t="s">
        <v>104</v>
      </c>
      <c r="H10" s="95">
        <v>0</v>
      </c>
      <c r="I10" s="71">
        <v>0</v>
      </c>
      <c r="J10" s="88" t="s">
        <v>106</v>
      </c>
      <c r="K10" s="96">
        <v>0</v>
      </c>
      <c r="L10" s="67">
        <v>0</v>
      </c>
      <c r="M10" s="68">
        <v>0</v>
      </c>
    </row>
    <row r="11" spans="1:13" ht="15" thickBot="1" x14ac:dyDescent="0.35">
      <c r="A11" s="163"/>
      <c r="B11" s="24">
        <v>3</v>
      </c>
      <c r="C11" s="198" t="s">
        <v>20</v>
      </c>
      <c r="D11" s="199"/>
      <c r="E11" s="199"/>
      <c r="F11" s="199"/>
      <c r="G11" s="199"/>
      <c r="H11" s="213"/>
      <c r="I11" s="25">
        <f>I8+I9</f>
        <v>0</v>
      </c>
      <c r="J11" s="26"/>
      <c r="K11" s="27"/>
      <c r="L11" s="28">
        <f>L8+L9</f>
        <v>0</v>
      </c>
      <c r="M11" s="29">
        <f>I11+L11</f>
        <v>0</v>
      </c>
    </row>
    <row r="12" spans="1:13" ht="4.95" customHeight="1" thickBot="1" x14ac:dyDescent="0.35">
      <c r="A12" s="163"/>
      <c r="B12" s="61"/>
      <c r="C12" s="40"/>
      <c r="D12" s="40"/>
      <c r="E12" s="40"/>
      <c r="F12" s="40"/>
      <c r="G12" s="40"/>
      <c r="H12" s="40"/>
      <c r="I12" s="43"/>
      <c r="J12" s="43"/>
      <c r="K12" s="43"/>
      <c r="L12" s="43"/>
      <c r="M12" s="29"/>
    </row>
    <row r="13" spans="1:13" ht="15" thickBot="1" x14ac:dyDescent="0.35">
      <c r="A13" s="163"/>
      <c r="B13" s="209" t="s">
        <v>92</v>
      </c>
      <c r="C13" s="233"/>
      <c r="D13" s="233"/>
      <c r="E13" s="233"/>
      <c r="F13" s="233"/>
      <c r="G13" s="233"/>
      <c r="H13" s="233"/>
      <c r="I13" s="233"/>
      <c r="J13" s="233"/>
      <c r="K13" s="233"/>
      <c r="L13" s="233"/>
      <c r="M13" s="234"/>
    </row>
    <row r="14" spans="1:13" ht="15" thickBot="1" x14ac:dyDescent="0.35">
      <c r="A14" s="163"/>
      <c r="B14" s="17">
        <v>4</v>
      </c>
      <c r="C14" s="175" t="s">
        <v>8</v>
      </c>
      <c r="D14" s="175"/>
      <c r="E14" s="175"/>
      <c r="F14" s="176"/>
      <c r="G14" s="81" t="s">
        <v>98</v>
      </c>
      <c r="H14" s="91">
        <v>0</v>
      </c>
      <c r="I14" s="18">
        <f>5000*H14</f>
        <v>0</v>
      </c>
      <c r="J14" s="83" t="s">
        <v>101</v>
      </c>
      <c r="K14" s="91">
        <v>0</v>
      </c>
      <c r="L14" s="19">
        <f>(10000-5000)*K14</f>
        <v>0</v>
      </c>
      <c r="M14" s="29">
        <f>I14+L14</f>
        <v>0</v>
      </c>
    </row>
    <row r="15" spans="1:13" ht="29.4" thickBot="1" x14ac:dyDescent="0.35">
      <c r="A15" s="163"/>
      <c r="B15" s="20">
        <v>5</v>
      </c>
      <c r="C15" s="206" t="s">
        <v>9</v>
      </c>
      <c r="D15" s="207"/>
      <c r="E15" s="207"/>
      <c r="F15" s="208"/>
      <c r="G15" s="82" t="s">
        <v>99</v>
      </c>
      <c r="H15" s="92">
        <v>0</v>
      </c>
      <c r="I15" s="21">
        <f>110000*H15</f>
        <v>0</v>
      </c>
      <c r="J15" s="84" t="s">
        <v>100</v>
      </c>
      <c r="K15" s="92">
        <v>0</v>
      </c>
      <c r="L15" s="22">
        <f>(120000-110000)*K15</f>
        <v>0</v>
      </c>
      <c r="M15" s="23">
        <f>I15+L15</f>
        <v>0</v>
      </c>
    </row>
    <row r="16" spans="1:13" ht="15.6" thickTop="1" thickBot="1" x14ac:dyDescent="0.35">
      <c r="A16" s="163"/>
      <c r="B16" s="24">
        <v>6</v>
      </c>
      <c r="C16" s="198" t="s">
        <v>20</v>
      </c>
      <c r="D16" s="199"/>
      <c r="E16" s="199"/>
      <c r="F16" s="199"/>
      <c r="G16" s="199"/>
      <c r="H16" s="213"/>
      <c r="I16" s="25">
        <f>I14+I15</f>
        <v>0</v>
      </c>
      <c r="J16" s="26"/>
      <c r="K16" s="26"/>
      <c r="L16" s="28">
        <f>L14+L15</f>
        <v>0</v>
      </c>
      <c r="M16" s="29">
        <f>I16+L16</f>
        <v>0</v>
      </c>
    </row>
    <row r="17" spans="1:13" ht="3.6" customHeight="1" thickBot="1" x14ac:dyDescent="0.35">
      <c r="A17" s="163"/>
      <c r="B17" s="61"/>
      <c r="C17" s="40"/>
      <c r="D17" s="40"/>
      <c r="E17" s="40"/>
      <c r="F17" s="40"/>
      <c r="G17" s="40"/>
      <c r="H17" s="40"/>
      <c r="I17" s="43"/>
      <c r="J17" s="43"/>
      <c r="K17" s="43"/>
      <c r="L17" s="43"/>
      <c r="M17" s="29"/>
    </row>
    <row r="18" spans="1:13" ht="15" thickBot="1" x14ac:dyDescent="0.35">
      <c r="A18" s="163"/>
      <c r="B18" s="209" t="s">
        <v>94</v>
      </c>
      <c r="C18" s="233"/>
      <c r="D18" s="233"/>
      <c r="E18" s="233"/>
      <c r="F18" s="233"/>
      <c r="G18" s="233"/>
      <c r="H18" s="233"/>
      <c r="I18" s="233"/>
      <c r="J18" s="233"/>
      <c r="K18" s="233"/>
      <c r="L18" s="233"/>
      <c r="M18" s="234"/>
    </row>
    <row r="19" spans="1:13" ht="29.4" thickBot="1" x14ac:dyDescent="0.35">
      <c r="A19" s="163"/>
      <c r="B19" s="17">
        <v>7</v>
      </c>
      <c r="C19" s="174" t="s">
        <v>10</v>
      </c>
      <c r="D19" s="175"/>
      <c r="E19" s="175"/>
      <c r="F19" s="176"/>
      <c r="G19" s="81" t="s">
        <v>102</v>
      </c>
      <c r="H19" s="91">
        <v>0</v>
      </c>
      <c r="I19" s="18">
        <f>1200*H19</f>
        <v>0</v>
      </c>
      <c r="J19" s="85" t="s">
        <v>107</v>
      </c>
      <c r="K19" s="91">
        <v>0</v>
      </c>
      <c r="L19" s="19">
        <f>(3400-1200)*K19</f>
        <v>0</v>
      </c>
      <c r="M19" s="29">
        <f>I19+L19</f>
        <v>0</v>
      </c>
    </row>
    <row r="20" spans="1:13" ht="15" thickBot="1" x14ac:dyDescent="0.35">
      <c r="A20" s="163"/>
      <c r="B20" s="30">
        <v>8</v>
      </c>
      <c r="C20" s="200" t="s">
        <v>11</v>
      </c>
      <c r="D20" s="201"/>
      <c r="E20" s="201"/>
      <c r="F20" s="202"/>
      <c r="G20" s="81" t="s">
        <v>123</v>
      </c>
      <c r="H20" s="91">
        <v>0</v>
      </c>
      <c r="I20" s="18">
        <f>47400*H20</f>
        <v>0</v>
      </c>
      <c r="J20" s="85" t="s">
        <v>126</v>
      </c>
      <c r="K20" s="91">
        <v>0</v>
      </c>
      <c r="L20" s="31">
        <f>(52680-47400)*K20</f>
        <v>0</v>
      </c>
      <c r="M20" s="29">
        <f>I20+L20</f>
        <v>0</v>
      </c>
    </row>
    <row r="21" spans="1:13" ht="81.599999999999994" customHeight="1" thickBot="1" x14ac:dyDescent="0.35">
      <c r="A21" s="163"/>
      <c r="B21" s="20">
        <v>9</v>
      </c>
      <c r="C21" s="142" t="s">
        <v>12</v>
      </c>
      <c r="D21" s="143"/>
      <c r="E21" s="143"/>
      <c r="F21" s="144"/>
      <c r="G21" s="82" t="s">
        <v>109</v>
      </c>
      <c r="H21" s="92">
        <v>0</v>
      </c>
      <c r="I21" s="21">
        <f>77800*H21</f>
        <v>0</v>
      </c>
      <c r="J21" s="86" t="s">
        <v>110</v>
      </c>
      <c r="K21" s="92">
        <v>0</v>
      </c>
      <c r="L21" s="22">
        <f>(86500-77800)*K21</f>
        <v>0</v>
      </c>
      <c r="M21" s="23">
        <f>I21+L21</f>
        <v>0</v>
      </c>
    </row>
    <row r="22" spans="1:13" ht="21" customHeight="1" thickTop="1" thickBot="1" x14ac:dyDescent="0.35">
      <c r="A22" s="163"/>
      <c r="B22" s="32">
        <v>10</v>
      </c>
      <c r="C22" s="151" t="s">
        <v>20</v>
      </c>
      <c r="D22" s="152"/>
      <c r="E22" s="152"/>
      <c r="F22" s="152"/>
      <c r="G22" s="152"/>
      <c r="H22" s="153"/>
      <c r="I22" s="33">
        <f>SUM(I19:I21)</f>
        <v>0</v>
      </c>
      <c r="J22" s="34"/>
      <c r="K22" s="35"/>
      <c r="L22" s="36">
        <f>SUM(L19:L21)</f>
        <v>0</v>
      </c>
      <c r="M22" s="29">
        <f>I22+L22</f>
        <v>0</v>
      </c>
    </row>
    <row r="23" spans="1:13" ht="4.2" customHeight="1" thickBot="1" x14ac:dyDescent="0.35">
      <c r="A23" s="163"/>
      <c r="B23" s="186"/>
      <c r="C23" s="187"/>
      <c r="D23" s="187"/>
      <c r="E23" s="187"/>
      <c r="F23" s="187"/>
      <c r="G23" s="187"/>
      <c r="H23" s="187"/>
      <c r="I23" s="187"/>
      <c r="J23" s="187"/>
      <c r="K23" s="187"/>
      <c r="L23" s="187"/>
      <c r="M23" s="188"/>
    </row>
    <row r="24" spans="1:13" ht="15" thickBot="1" x14ac:dyDescent="0.35">
      <c r="A24" s="164"/>
      <c r="B24" s="24">
        <v>11</v>
      </c>
      <c r="C24" s="198" t="s">
        <v>78</v>
      </c>
      <c r="D24" s="199"/>
      <c r="E24" s="199"/>
      <c r="F24" s="199"/>
      <c r="G24" s="199"/>
      <c r="H24" s="213"/>
      <c r="I24" s="37">
        <f>I11+I16+I22</f>
        <v>0</v>
      </c>
      <c r="J24" s="38"/>
      <c r="K24" s="27"/>
      <c r="L24" s="39">
        <f>L11+L16+L22</f>
        <v>0</v>
      </c>
      <c r="M24" s="29">
        <f>I24+L24</f>
        <v>0</v>
      </c>
    </row>
    <row r="25" spans="1:13" ht="15" thickBot="1" x14ac:dyDescent="0.35">
      <c r="B25" s="40"/>
      <c r="C25" s="41"/>
      <c r="D25" s="41"/>
      <c r="E25" s="41"/>
      <c r="F25" s="41"/>
      <c r="G25" s="42"/>
      <c r="H25" s="43"/>
      <c r="I25" s="43"/>
      <c r="J25" s="42"/>
      <c r="K25" s="44"/>
      <c r="L25" s="44"/>
    </row>
    <row r="26" spans="1:13" ht="15" customHeight="1" thickBot="1" x14ac:dyDescent="0.35">
      <c r="A26" s="162" t="s">
        <v>58</v>
      </c>
      <c r="B26" s="148" t="s">
        <v>0</v>
      </c>
      <c r="C26" s="149"/>
      <c r="D26" s="149"/>
      <c r="E26" s="149"/>
      <c r="F26" s="149"/>
      <c r="G26" s="149"/>
      <c r="H26" s="45" t="s">
        <v>1</v>
      </c>
      <c r="I26" s="46" t="s">
        <v>15</v>
      </c>
      <c r="J26" s="47" t="s">
        <v>16</v>
      </c>
      <c r="K26" s="44"/>
      <c r="L26" s="44"/>
    </row>
    <row r="27" spans="1:13" ht="43.8" thickBot="1" x14ac:dyDescent="0.35">
      <c r="A27" s="163"/>
      <c r="B27" s="229" t="s">
        <v>129</v>
      </c>
      <c r="C27" s="235"/>
      <c r="D27" s="235"/>
      <c r="E27" s="235"/>
      <c r="F27" s="235"/>
      <c r="G27" s="236"/>
      <c r="H27" s="12" t="s">
        <v>5</v>
      </c>
      <c r="I27" s="13" t="s">
        <v>28</v>
      </c>
      <c r="J27" s="12" t="s">
        <v>29</v>
      </c>
    </row>
    <row r="28" spans="1:13" ht="15" thickBot="1" x14ac:dyDescent="0.35">
      <c r="A28" s="163"/>
      <c r="B28" s="30">
        <v>12</v>
      </c>
      <c r="C28" s="171" t="s">
        <v>13</v>
      </c>
      <c r="D28" s="172"/>
      <c r="E28" s="172"/>
      <c r="F28" s="172"/>
      <c r="G28" s="173"/>
      <c r="H28" s="76">
        <v>13000</v>
      </c>
      <c r="I28" s="93">
        <v>0</v>
      </c>
      <c r="J28" s="48">
        <f>H28*I28</f>
        <v>0</v>
      </c>
    </row>
    <row r="29" spans="1:13" ht="15" thickBot="1" x14ac:dyDescent="0.35">
      <c r="A29" s="163"/>
      <c r="B29" s="30">
        <v>13</v>
      </c>
      <c r="C29" s="171" t="s">
        <v>14</v>
      </c>
      <c r="D29" s="172"/>
      <c r="E29" s="172"/>
      <c r="F29" s="172"/>
      <c r="G29" s="173"/>
      <c r="H29" s="77">
        <v>10300</v>
      </c>
      <c r="I29" s="94">
        <v>0</v>
      </c>
      <c r="J29" s="49">
        <f>H29*I29</f>
        <v>0</v>
      </c>
    </row>
    <row r="30" spans="1:13" ht="15" thickBot="1" x14ac:dyDescent="0.35">
      <c r="A30" s="163"/>
      <c r="B30" s="30">
        <v>14</v>
      </c>
      <c r="C30" s="171" t="s">
        <v>82</v>
      </c>
      <c r="D30" s="172"/>
      <c r="E30" s="172"/>
      <c r="F30" s="172"/>
      <c r="G30" s="173"/>
      <c r="H30" s="77">
        <v>23300</v>
      </c>
      <c r="I30" s="94">
        <v>0</v>
      </c>
      <c r="J30" s="49">
        <f>H30*I30</f>
        <v>0</v>
      </c>
    </row>
    <row r="31" spans="1:13" ht="3.6" customHeight="1" thickBot="1" x14ac:dyDescent="0.35">
      <c r="A31" s="163"/>
      <c r="B31" s="220"/>
      <c r="C31" s="221"/>
      <c r="D31" s="221"/>
      <c r="E31" s="221"/>
      <c r="F31" s="221"/>
      <c r="G31" s="221"/>
      <c r="H31" s="221"/>
      <c r="I31" s="221"/>
      <c r="J31" s="222"/>
    </row>
    <row r="32" spans="1:13" ht="15" thickBot="1" x14ac:dyDescent="0.35">
      <c r="A32" s="164"/>
      <c r="B32" s="17">
        <v>15</v>
      </c>
      <c r="C32" s="180" t="s">
        <v>84</v>
      </c>
      <c r="D32" s="181"/>
      <c r="E32" s="181"/>
      <c r="F32" s="181"/>
      <c r="G32" s="181"/>
      <c r="H32" s="181"/>
      <c r="I32" s="182"/>
      <c r="J32" s="48">
        <f>SUM(J28:J30)</f>
        <v>0</v>
      </c>
    </row>
    <row r="33" spans="1:13" x14ac:dyDescent="0.3">
      <c r="B33" s="231"/>
      <c r="C33" s="231"/>
      <c r="D33" s="231"/>
      <c r="E33" s="231"/>
      <c r="F33" s="231"/>
      <c r="G33" s="231"/>
      <c r="H33" s="231"/>
      <c r="I33" s="231"/>
      <c r="J33" s="231"/>
      <c r="K33" s="232"/>
      <c r="L33" s="232"/>
    </row>
    <row r="34" spans="1:13" ht="15" thickBot="1" x14ac:dyDescent="0.35">
      <c r="C34" s="167"/>
      <c r="D34" s="167"/>
      <c r="E34" s="167"/>
      <c r="F34" s="167"/>
    </row>
    <row r="35" spans="1:13" ht="32.4" customHeight="1" thickTop="1" thickBot="1" x14ac:dyDescent="0.35">
      <c r="A35" s="160">
        <v>16</v>
      </c>
      <c r="B35" s="161"/>
      <c r="C35" s="128" t="s">
        <v>79</v>
      </c>
      <c r="D35" s="128"/>
      <c r="E35" s="128"/>
      <c r="F35" s="128"/>
      <c r="G35" s="128"/>
      <c r="H35" s="128"/>
      <c r="I35" s="128"/>
      <c r="J35" s="128"/>
      <c r="K35" s="128"/>
      <c r="L35" s="133">
        <f>M24+J32</f>
        <v>0</v>
      </c>
      <c r="M35" s="134"/>
    </row>
  </sheetData>
  <sheetProtection algorithmName="SHA-512" hashValue="I2jpyFvKsXV/bYPyu9hdSqYmUQddpby+Z6yUJNuMi7znt1HaFrDN15GpXfdAk9MKy42Exv41xQnCQZEcv7phiw==" saltValue="SXEtui5H53e68w2hPwmaKg==" spinCount="100000" sheet="1" objects="1" scenarios="1"/>
  <mergeCells count="43">
    <mergeCell ref="C24:H24"/>
    <mergeCell ref="B26:G26"/>
    <mergeCell ref="B27:G27"/>
    <mergeCell ref="C28:G28"/>
    <mergeCell ref="C30:G30"/>
    <mergeCell ref="B31:J31"/>
    <mergeCell ref="C32:I32"/>
    <mergeCell ref="B33:L33"/>
    <mergeCell ref="C29:G29"/>
    <mergeCell ref="C35:K35"/>
    <mergeCell ref="L35:M35"/>
    <mergeCell ref="C34:F34"/>
    <mergeCell ref="L8:L9"/>
    <mergeCell ref="M8:M9"/>
    <mergeCell ref="C8:F8"/>
    <mergeCell ref="C10:F10"/>
    <mergeCell ref="B5:F5"/>
    <mergeCell ref="B6:F6"/>
    <mergeCell ref="B7:M7"/>
    <mergeCell ref="C21:F21"/>
    <mergeCell ref="C22:H22"/>
    <mergeCell ref="C19:F19"/>
    <mergeCell ref="B13:M13"/>
    <mergeCell ref="C14:F14"/>
    <mergeCell ref="C15:F15"/>
    <mergeCell ref="C16:H16"/>
    <mergeCell ref="B18:M18"/>
    <mergeCell ref="A1:M1"/>
    <mergeCell ref="A4:M4"/>
    <mergeCell ref="A35:B35"/>
    <mergeCell ref="A26:A32"/>
    <mergeCell ref="A5:A24"/>
    <mergeCell ref="B8:B9"/>
    <mergeCell ref="G8:G9"/>
    <mergeCell ref="H8:H9"/>
    <mergeCell ref="I8:I9"/>
    <mergeCell ref="A3:M3"/>
    <mergeCell ref="B23:M23"/>
    <mergeCell ref="C9:F9"/>
    <mergeCell ref="C11:H11"/>
    <mergeCell ref="J8:J9"/>
    <mergeCell ref="K8:K9"/>
    <mergeCell ref="C20:F20"/>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ADMINISTRATION&amp;R&amp;"-,Bold"CSEA/SDU-14-001-S
Attachment A
Page 6 of 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5"/>
  <sheetViews>
    <sheetView topLeftCell="A3" zoomScaleNormal="100" workbookViewId="0">
      <selection activeCell="J14" sqref="J14"/>
    </sheetView>
  </sheetViews>
  <sheetFormatPr defaultRowHeight="14.4" x14ac:dyDescent="0.3"/>
  <cols>
    <col min="1" max="2" width="3.6640625" customWidth="1"/>
    <col min="3" max="5" width="7.6640625" customWidth="1"/>
    <col min="6" max="6" width="19.109375" customWidth="1"/>
    <col min="7" max="7" width="11.6640625" customWidth="1"/>
    <col min="8" max="8" width="10.6640625" customWidth="1"/>
    <col min="9" max="9" width="12.6640625" customWidth="1"/>
    <col min="10" max="10" width="11.6640625" customWidth="1"/>
    <col min="11" max="11" width="10.6640625" customWidth="1"/>
    <col min="12" max="12" width="12.6640625" customWidth="1"/>
    <col min="13" max="13" width="14.6640625" customWidth="1"/>
  </cols>
  <sheetData>
    <row r="1" spans="1:13" ht="18" x14ac:dyDescent="0.35">
      <c r="A1" s="109" t="s">
        <v>47</v>
      </c>
      <c r="B1" s="109"/>
      <c r="C1" s="109"/>
      <c r="D1" s="109"/>
      <c r="E1" s="109"/>
      <c r="F1" s="109"/>
      <c r="G1" s="109"/>
      <c r="H1" s="109"/>
      <c r="I1" s="109"/>
      <c r="J1" s="109"/>
      <c r="K1" s="109"/>
      <c r="L1" s="109"/>
      <c r="M1" s="109"/>
    </row>
    <row r="2" spans="1:13" ht="7.95" customHeight="1" x14ac:dyDescent="0.3"/>
    <row r="3" spans="1:13" ht="18" x14ac:dyDescent="0.35">
      <c r="A3" s="100" t="s">
        <v>30</v>
      </c>
      <c r="B3" s="100"/>
      <c r="C3" s="100"/>
      <c r="D3" s="100"/>
      <c r="E3" s="100"/>
      <c r="F3" s="100"/>
      <c r="G3" s="100"/>
      <c r="H3" s="100"/>
      <c r="I3" s="100"/>
      <c r="J3" s="100"/>
      <c r="K3" s="100"/>
      <c r="L3" s="100"/>
      <c r="M3" s="100"/>
    </row>
    <row r="4" spans="1:13" ht="121.2" customHeight="1" thickBot="1" x14ac:dyDescent="0.35">
      <c r="A4" s="156" t="s">
        <v>90</v>
      </c>
      <c r="B4" s="156"/>
      <c r="C4" s="156"/>
      <c r="D4" s="156"/>
      <c r="E4" s="156"/>
      <c r="F4" s="156"/>
      <c r="G4" s="156"/>
      <c r="H4" s="156"/>
      <c r="I4" s="156"/>
      <c r="J4" s="156"/>
      <c r="K4" s="156"/>
      <c r="L4" s="156"/>
      <c r="M4" s="156"/>
    </row>
    <row r="5" spans="1:13" ht="15" thickBot="1" x14ac:dyDescent="0.35">
      <c r="A5" s="162" t="s">
        <v>57</v>
      </c>
      <c r="B5" s="148" t="s">
        <v>0</v>
      </c>
      <c r="C5" s="149"/>
      <c r="D5" s="149"/>
      <c r="E5" s="149"/>
      <c r="F5" s="150"/>
      <c r="G5" s="9" t="s">
        <v>1</v>
      </c>
      <c r="H5" s="9" t="s">
        <v>15</v>
      </c>
      <c r="I5" s="9" t="s">
        <v>16</v>
      </c>
      <c r="J5" s="9" t="s">
        <v>17</v>
      </c>
      <c r="K5" s="9" t="s">
        <v>18</v>
      </c>
      <c r="L5" s="10" t="s">
        <v>19</v>
      </c>
      <c r="M5" s="11" t="s">
        <v>25</v>
      </c>
    </row>
    <row r="6" spans="1:13" ht="58.2" thickBot="1" x14ac:dyDescent="0.35">
      <c r="A6" s="163"/>
      <c r="B6" s="203" t="s">
        <v>4</v>
      </c>
      <c r="C6" s="204"/>
      <c r="D6" s="204"/>
      <c r="E6" s="204"/>
      <c r="F6" s="205"/>
      <c r="G6" s="12" t="s">
        <v>21</v>
      </c>
      <c r="H6" s="12" t="s">
        <v>27</v>
      </c>
      <c r="I6" s="14" t="s">
        <v>24</v>
      </c>
      <c r="J6" s="15" t="s">
        <v>22</v>
      </c>
      <c r="K6" s="12" t="s">
        <v>27</v>
      </c>
      <c r="L6" s="16" t="s">
        <v>23</v>
      </c>
      <c r="M6" s="15" t="s">
        <v>26</v>
      </c>
    </row>
    <row r="7" spans="1:13" ht="15" thickBot="1" x14ac:dyDescent="0.35">
      <c r="A7" s="163"/>
      <c r="B7" s="209" t="s">
        <v>112</v>
      </c>
      <c r="C7" s="233"/>
      <c r="D7" s="233"/>
      <c r="E7" s="233"/>
      <c r="F7" s="233"/>
      <c r="G7" s="233"/>
      <c r="H7" s="233"/>
      <c r="I7" s="233"/>
      <c r="J7" s="233"/>
      <c r="K7" s="233"/>
      <c r="L7" s="233"/>
      <c r="M7" s="234"/>
    </row>
    <row r="8" spans="1:13" ht="15" thickBot="1" x14ac:dyDescent="0.35">
      <c r="A8" s="163"/>
      <c r="B8" s="191">
        <v>1</v>
      </c>
      <c r="C8" s="218" t="s">
        <v>7</v>
      </c>
      <c r="D8" s="218"/>
      <c r="E8" s="218"/>
      <c r="F8" s="219"/>
      <c r="G8" s="189" t="s">
        <v>113</v>
      </c>
      <c r="H8" s="154">
        <v>0</v>
      </c>
      <c r="I8" s="165">
        <f>6227000*H8</f>
        <v>0</v>
      </c>
      <c r="J8" s="193" t="s">
        <v>114</v>
      </c>
      <c r="K8" s="154">
        <v>0</v>
      </c>
      <c r="L8" s="135">
        <f>(6913000-6227000)*K8</f>
        <v>0</v>
      </c>
      <c r="M8" s="137">
        <f>I8+L8</f>
        <v>0</v>
      </c>
    </row>
    <row r="9" spans="1:13" ht="15" thickBot="1" x14ac:dyDescent="0.35">
      <c r="A9" s="163"/>
      <c r="B9" s="214"/>
      <c r="C9" s="168" t="s">
        <v>6</v>
      </c>
      <c r="D9" s="169"/>
      <c r="E9" s="169"/>
      <c r="F9" s="170"/>
      <c r="G9" s="226"/>
      <c r="H9" s="227"/>
      <c r="I9" s="212"/>
      <c r="J9" s="194"/>
      <c r="K9" s="155"/>
      <c r="L9" s="228"/>
      <c r="M9" s="230"/>
    </row>
    <row r="10" spans="1:13" ht="30.6" customHeight="1" thickTop="1" x14ac:dyDescent="0.3">
      <c r="A10" s="163"/>
      <c r="B10" s="69">
        <v>2</v>
      </c>
      <c r="C10" s="157" t="s">
        <v>93</v>
      </c>
      <c r="D10" s="158"/>
      <c r="E10" s="158"/>
      <c r="F10" s="159"/>
      <c r="G10" s="87" t="s">
        <v>115</v>
      </c>
      <c r="H10" s="89">
        <v>0</v>
      </c>
      <c r="I10" s="73">
        <v>0</v>
      </c>
      <c r="J10" s="88" t="s">
        <v>116</v>
      </c>
      <c r="K10" s="90">
        <v>0</v>
      </c>
      <c r="L10" s="70">
        <v>0</v>
      </c>
      <c r="M10" s="70">
        <v>0</v>
      </c>
    </row>
    <row r="11" spans="1:13" ht="15" thickBot="1" x14ac:dyDescent="0.35">
      <c r="A11" s="163"/>
      <c r="B11" s="24">
        <v>3</v>
      </c>
      <c r="C11" s="198" t="s">
        <v>20</v>
      </c>
      <c r="D11" s="199"/>
      <c r="E11" s="199"/>
      <c r="F11" s="199"/>
      <c r="G11" s="199"/>
      <c r="H11" s="213"/>
      <c r="I11" s="25">
        <f>I8+I9</f>
        <v>0</v>
      </c>
      <c r="J11" s="26"/>
      <c r="K11" s="27"/>
      <c r="L11" s="28">
        <f>L8+L9</f>
        <v>0</v>
      </c>
      <c r="M11" s="29">
        <f>I11+L11</f>
        <v>0</v>
      </c>
    </row>
    <row r="12" spans="1:13" ht="4.95" customHeight="1" thickBot="1" x14ac:dyDescent="0.35">
      <c r="A12" s="163"/>
      <c r="B12" s="61"/>
      <c r="C12" s="40"/>
      <c r="D12" s="40"/>
      <c r="E12" s="40"/>
      <c r="F12" s="40"/>
      <c r="G12" s="40"/>
      <c r="H12" s="40"/>
      <c r="I12" s="43"/>
      <c r="J12" s="43"/>
      <c r="K12" s="43"/>
      <c r="L12" s="43"/>
      <c r="M12" s="29"/>
    </row>
    <row r="13" spans="1:13" ht="15" thickBot="1" x14ac:dyDescent="0.35">
      <c r="A13" s="163"/>
      <c r="B13" s="209" t="s">
        <v>92</v>
      </c>
      <c r="C13" s="233"/>
      <c r="D13" s="233"/>
      <c r="E13" s="233"/>
      <c r="F13" s="233"/>
      <c r="G13" s="233"/>
      <c r="H13" s="233"/>
      <c r="I13" s="233"/>
      <c r="J13" s="233"/>
      <c r="K13" s="233"/>
      <c r="L13" s="233"/>
      <c r="M13" s="234"/>
    </row>
    <row r="14" spans="1:13" ht="29.4" thickBot="1" x14ac:dyDescent="0.35">
      <c r="A14" s="163"/>
      <c r="B14" s="17">
        <v>4</v>
      </c>
      <c r="C14" s="175" t="s">
        <v>8</v>
      </c>
      <c r="D14" s="175"/>
      <c r="E14" s="175"/>
      <c r="F14" s="176"/>
      <c r="G14" s="81" t="s">
        <v>117</v>
      </c>
      <c r="H14" s="91">
        <v>0</v>
      </c>
      <c r="I14" s="18">
        <f>10000*H14</f>
        <v>0</v>
      </c>
      <c r="J14" s="83" t="s">
        <v>118</v>
      </c>
      <c r="K14" s="91">
        <v>0</v>
      </c>
      <c r="L14" s="19">
        <f>(20000-10000)*K14</f>
        <v>0</v>
      </c>
      <c r="M14" s="29">
        <f>I14+L14</f>
        <v>0</v>
      </c>
    </row>
    <row r="15" spans="1:13" ht="29.4" thickBot="1" x14ac:dyDescent="0.35">
      <c r="A15" s="163"/>
      <c r="B15" s="20">
        <v>5</v>
      </c>
      <c r="C15" s="206" t="s">
        <v>9</v>
      </c>
      <c r="D15" s="207"/>
      <c r="E15" s="207"/>
      <c r="F15" s="208"/>
      <c r="G15" s="82" t="s">
        <v>119</v>
      </c>
      <c r="H15" s="92">
        <v>0</v>
      </c>
      <c r="I15" s="21">
        <f>220000*H15</f>
        <v>0</v>
      </c>
      <c r="J15" s="84" t="s">
        <v>120</v>
      </c>
      <c r="K15" s="92">
        <v>0</v>
      </c>
      <c r="L15" s="22">
        <f>(240000-220000)*K15</f>
        <v>0</v>
      </c>
      <c r="M15" s="23">
        <f>I15+L15</f>
        <v>0</v>
      </c>
    </row>
    <row r="16" spans="1:13" ht="15.6" thickTop="1" thickBot="1" x14ac:dyDescent="0.35">
      <c r="A16" s="163"/>
      <c r="B16" s="24">
        <v>6</v>
      </c>
      <c r="C16" s="198" t="s">
        <v>20</v>
      </c>
      <c r="D16" s="199"/>
      <c r="E16" s="199"/>
      <c r="F16" s="199"/>
      <c r="G16" s="199"/>
      <c r="H16" s="213"/>
      <c r="I16" s="25">
        <f>I14+I15</f>
        <v>0</v>
      </c>
      <c r="J16" s="26"/>
      <c r="K16" s="26"/>
      <c r="L16" s="28">
        <f>L14+L15</f>
        <v>0</v>
      </c>
      <c r="M16" s="29">
        <f>I16+L16</f>
        <v>0</v>
      </c>
    </row>
    <row r="17" spans="1:13" ht="4.95" customHeight="1" thickBot="1" x14ac:dyDescent="0.35">
      <c r="A17" s="163"/>
      <c r="B17" s="61"/>
      <c r="C17" s="40"/>
      <c r="D17" s="40"/>
      <c r="E17" s="40"/>
      <c r="F17" s="40"/>
      <c r="G17" s="40"/>
      <c r="H17" s="40"/>
      <c r="I17" s="43"/>
      <c r="J17" s="43"/>
      <c r="K17" s="43"/>
      <c r="L17" s="43"/>
      <c r="M17" s="29"/>
    </row>
    <row r="18" spans="1:13" ht="15" thickBot="1" x14ac:dyDescent="0.35">
      <c r="A18" s="163"/>
      <c r="B18" s="209" t="s">
        <v>94</v>
      </c>
      <c r="C18" s="233"/>
      <c r="D18" s="233"/>
      <c r="E18" s="233"/>
      <c r="F18" s="233"/>
      <c r="G18" s="233"/>
      <c r="H18" s="233"/>
      <c r="I18" s="233"/>
      <c r="J18" s="233"/>
      <c r="K18" s="233"/>
      <c r="L18" s="233"/>
      <c r="M18" s="234"/>
    </row>
    <row r="19" spans="1:13" ht="29.4" thickBot="1" x14ac:dyDescent="0.35">
      <c r="A19" s="163"/>
      <c r="B19" s="17">
        <v>7</v>
      </c>
      <c r="C19" s="174" t="s">
        <v>10</v>
      </c>
      <c r="D19" s="175"/>
      <c r="E19" s="175"/>
      <c r="F19" s="176"/>
      <c r="G19" s="81" t="s">
        <v>121</v>
      </c>
      <c r="H19" s="91">
        <v>0</v>
      </c>
      <c r="I19" s="18">
        <f>2400*H19</f>
        <v>0</v>
      </c>
      <c r="J19" s="85" t="s">
        <v>122</v>
      </c>
      <c r="K19" s="91">
        <v>0</v>
      </c>
      <c r="L19" s="19">
        <f>(6800-2400)*K19</f>
        <v>0</v>
      </c>
      <c r="M19" s="29">
        <f>I19+L19</f>
        <v>0</v>
      </c>
    </row>
    <row r="20" spans="1:13" ht="29.1" customHeight="1" thickBot="1" x14ac:dyDescent="0.35">
      <c r="A20" s="163"/>
      <c r="B20" s="30">
        <v>8</v>
      </c>
      <c r="C20" s="200" t="s">
        <v>11</v>
      </c>
      <c r="D20" s="201"/>
      <c r="E20" s="201"/>
      <c r="F20" s="202"/>
      <c r="G20" s="81" t="s">
        <v>127</v>
      </c>
      <c r="H20" s="91">
        <v>0</v>
      </c>
      <c r="I20" s="18">
        <f>94800*H20</f>
        <v>0</v>
      </c>
      <c r="J20" s="85" t="s">
        <v>128</v>
      </c>
      <c r="K20" s="91">
        <v>0</v>
      </c>
      <c r="L20" s="31">
        <f>(105360-94800)*K20</f>
        <v>0</v>
      </c>
      <c r="M20" s="29">
        <f>I20+L20</f>
        <v>0</v>
      </c>
    </row>
    <row r="21" spans="1:13" ht="78.900000000000006" customHeight="1" thickBot="1" x14ac:dyDescent="0.35">
      <c r="A21" s="163"/>
      <c r="B21" s="20">
        <v>9</v>
      </c>
      <c r="C21" s="142" t="s">
        <v>12</v>
      </c>
      <c r="D21" s="143"/>
      <c r="E21" s="143"/>
      <c r="F21" s="144"/>
      <c r="G21" s="82" t="s">
        <v>124</v>
      </c>
      <c r="H21" s="92">
        <v>0</v>
      </c>
      <c r="I21" s="21">
        <f>155600*H21</f>
        <v>0</v>
      </c>
      <c r="J21" s="86" t="s">
        <v>125</v>
      </c>
      <c r="K21" s="92">
        <v>0</v>
      </c>
      <c r="L21" s="22">
        <f>(173000-155600)*K21</f>
        <v>0</v>
      </c>
      <c r="M21" s="23">
        <f>I21+L21</f>
        <v>0</v>
      </c>
    </row>
    <row r="22" spans="1:13" ht="15.6" thickTop="1" thickBot="1" x14ac:dyDescent="0.35">
      <c r="A22" s="163"/>
      <c r="B22" s="32">
        <v>10</v>
      </c>
      <c r="C22" s="151" t="s">
        <v>20</v>
      </c>
      <c r="D22" s="152"/>
      <c r="E22" s="152"/>
      <c r="F22" s="152"/>
      <c r="G22" s="152"/>
      <c r="H22" s="153"/>
      <c r="I22" s="33">
        <f>SUM(I19:I21)</f>
        <v>0</v>
      </c>
      <c r="J22" s="34"/>
      <c r="K22" s="35"/>
      <c r="L22" s="36">
        <f>SUM(L19:L21)</f>
        <v>0</v>
      </c>
      <c r="M22" s="29">
        <f>I22+L22</f>
        <v>0</v>
      </c>
    </row>
    <row r="23" spans="1:13" ht="4.95" customHeight="1" thickBot="1" x14ac:dyDescent="0.35">
      <c r="A23" s="163"/>
      <c r="B23" s="186"/>
      <c r="C23" s="187"/>
      <c r="D23" s="187"/>
      <c r="E23" s="187"/>
      <c r="F23" s="187"/>
      <c r="G23" s="187"/>
      <c r="H23" s="187"/>
      <c r="I23" s="187"/>
      <c r="J23" s="187"/>
      <c r="K23" s="187"/>
      <c r="L23" s="187"/>
      <c r="M23" s="188"/>
    </row>
    <row r="24" spans="1:13" ht="15" thickBot="1" x14ac:dyDescent="0.35">
      <c r="A24" s="164"/>
      <c r="B24" s="24">
        <v>11</v>
      </c>
      <c r="C24" s="198" t="s">
        <v>32</v>
      </c>
      <c r="D24" s="199"/>
      <c r="E24" s="199"/>
      <c r="F24" s="199"/>
      <c r="G24" s="199"/>
      <c r="H24" s="213"/>
      <c r="I24" s="37">
        <f>I11+I16+I22</f>
        <v>0</v>
      </c>
      <c r="J24" s="38"/>
      <c r="K24" s="27"/>
      <c r="L24" s="39">
        <f>L11+L16+L22</f>
        <v>0</v>
      </c>
      <c r="M24" s="29">
        <f>I24+L24</f>
        <v>0</v>
      </c>
    </row>
    <row r="25" spans="1:13" ht="15" thickBot="1" x14ac:dyDescent="0.35">
      <c r="B25" s="40"/>
      <c r="C25" s="41"/>
      <c r="D25" s="41"/>
      <c r="E25" s="41"/>
      <c r="F25" s="41"/>
      <c r="G25" s="42"/>
      <c r="H25" s="43"/>
      <c r="I25" s="43"/>
      <c r="J25" s="42"/>
      <c r="K25" s="44"/>
      <c r="L25" s="44"/>
    </row>
    <row r="26" spans="1:13" ht="15" thickBot="1" x14ac:dyDescent="0.35">
      <c r="A26" s="162" t="s">
        <v>58</v>
      </c>
      <c r="B26" s="148" t="s">
        <v>0</v>
      </c>
      <c r="C26" s="149"/>
      <c r="D26" s="149"/>
      <c r="E26" s="149"/>
      <c r="F26" s="149"/>
      <c r="G26" s="149"/>
      <c r="H26" s="45" t="s">
        <v>1</v>
      </c>
      <c r="I26" s="46" t="s">
        <v>15</v>
      </c>
      <c r="J26" s="47" t="s">
        <v>16</v>
      </c>
      <c r="K26" s="44"/>
      <c r="L26" s="44"/>
    </row>
    <row r="27" spans="1:13" ht="43.8" thickBot="1" x14ac:dyDescent="0.35">
      <c r="A27" s="163"/>
      <c r="B27" s="229" t="s">
        <v>108</v>
      </c>
      <c r="C27" s="235"/>
      <c r="D27" s="235"/>
      <c r="E27" s="235"/>
      <c r="F27" s="235"/>
      <c r="G27" s="236"/>
      <c r="H27" s="12" t="s">
        <v>5</v>
      </c>
      <c r="I27" s="13" t="s">
        <v>28</v>
      </c>
      <c r="J27" s="12" t="s">
        <v>29</v>
      </c>
    </row>
    <row r="28" spans="1:13" ht="15" thickBot="1" x14ac:dyDescent="0.35">
      <c r="A28" s="163"/>
      <c r="B28" s="30">
        <v>12</v>
      </c>
      <c r="C28" s="171" t="s">
        <v>13</v>
      </c>
      <c r="D28" s="172"/>
      <c r="E28" s="172"/>
      <c r="F28" s="172"/>
      <c r="G28" s="173"/>
      <c r="H28" s="76">
        <v>26000</v>
      </c>
      <c r="I28" s="93">
        <v>0</v>
      </c>
      <c r="J28" s="48">
        <f>H28*I28</f>
        <v>0</v>
      </c>
    </row>
    <row r="29" spans="1:13" ht="15" thickBot="1" x14ac:dyDescent="0.35">
      <c r="A29" s="163"/>
      <c r="B29" s="30">
        <v>13</v>
      </c>
      <c r="C29" s="171" t="s">
        <v>14</v>
      </c>
      <c r="D29" s="172"/>
      <c r="E29" s="172"/>
      <c r="F29" s="172"/>
      <c r="G29" s="173"/>
      <c r="H29" s="77">
        <v>20600</v>
      </c>
      <c r="I29" s="94">
        <v>0</v>
      </c>
      <c r="J29" s="49">
        <f>H29*I29</f>
        <v>0</v>
      </c>
    </row>
    <row r="30" spans="1:13" ht="15" thickBot="1" x14ac:dyDescent="0.35">
      <c r="A30" s="163"/>
      <c r="B30" s="30">
        <v>14</v>
      </c>
      <c r="C30" s="171" t="s">
        <v>82</v>
      </c>
      <c r="D30" s="172"/>
      <c r="E30" s="172"/>
      <c r="F30" s="172"/>
      <c r="G30" s="173"/>
      <c r="H30" s="77">
        <v>46600</v>
      </c>
      <c r="I30" s="94">
        <v>0</v>
      </c>
      <c r="J30" s="49">
        <f>H30*I30</f>
        <v>0</v>
      </c>
    </row>
    <row r="31" spans="1:13" ht="4.95" customHeight="1" thickBot="1" x14ac:dyDescent="0.35">
      <c r="A31" s="163"/>
      <c r="B31" s="220"/>
      <c r="C31" s="221"/>
      <c r="D31" s="221"/>
      <c r="E31" s="221"/>
      <c r="F31" s="221"/>
      <c r="G31" s="221"/>
      <c r="H31" s="221"/>
      <c r="I31" s="221"/>
      <c r="J31" s="222"/>
    </row>
    <row r="32" spans="1:13" ht="15" thickBot="1" x14ac:dyDescent="0.35">
      <c r="A32" s="164"/>
      <c r="B32" s="17">
        <v>15</v>
      </c>
      <c r="C32" s="180" t="s">
        <v>31</v>
      </c>
      <c r="D32" s="181"/>
      <c r="E32" s="181"/>
      <c r="F32" s="181"/>
      <c r="G32" s="181"/>
      <c r="H32" s="181"/>
      <c r="I32" s="182"/>
      <c r="J32" s="48">
        <f>SUM(J28:J30)</f>
        <v>0</v>
      </c>
    </row>
    <row r="33" spans="1:13" x14ac:dyDescent="0.3">
      <c r="B33" s="231"/>
      <c r="C33" s="231"/>
      <c r="D33" s="231"/>
      <c r="E33" s="231"/>
      <c r="F33" s="231"/>
      <c r="G33" s="231"/>
      <c r="H33" s="231"/>
      <c r="I33" s="231"/>
      <c r="J33" s="231"/>
      <c r="K33" s="232"/>
      <c r="L33" s="232"/>
    </row>
    <row r="34" spans="1:13" ht="15" thickBot="1" x14ac:dyDescent="0.35">
      <c r="C34" s="167"/>
      <c r="D34" s="167"/>
      <c r="E34" s="167"/>
      <c r="F34" s="167"/>
    </row>
    <row r="35" spans="1:13" ht="34.200000000000003" customHeight="1" thickTop="1" thickBot="1" x14ac:dyDescent="0.35">
      <c r="A35" s="160">
        <v>16</v>
      </c>
      <c r="B35" s="161"/>
      <c r="C35" s="128" t="s">
        <v>59</v>
      </c>
      <c r="D35" s="128"/>
      <c r="E35" s="128"/>
      <c r="F35" s="128"/>
      <c r="G35" s="128"/>
      <c r="H35" s="128"/>
      <c r="I35" s="128"/>
      <c r="J35" s="128"/>
      <c r="K35" s="128"/>
      <c r="L35" s="133">
        <f>M24+J32</f>
        <v>0</v>
      </c>
      <c r="M35" s="134"/>
    </row>
  </sheetData>
  <sheetProtection algorithmName="SHA-512" hashValue="LmVePCCOLqeD62QhBQjKnqHwSpOl8WGhKufItsuexGkaaqKqO07S98tJHpHOcMpsDxpx2rBA0MKil/FmEYM52g==" saltValue="xRBycoQQBUjlYya/08jHMA==" spinCount="100000" sheet="1" objects="1" scenarios="1"/>
  <mergeCells count="43">
    <mergeCell ref="C35:K35"/>
    <mergeCell ref="L35:M35"/>
    <mergeCell ref="C34:F34"/>
    <mergeCell ref="A35:B35"/>
    <mergeCell ref="B33:L33"/>
    <mergeCell ref="C29:G29"/>
    <mergeCell ref="C20:F20"/>
    <mergeCell ref="C21:F21"/>
    <mergeCell ref="C22:H22"/>
    <mergeCell ref="C24:H24"/>
    <mergeCell ref="B26:G26"/>
    <mergeCell ref="B27:G27"/>
    <mergeCell ref="A26:A32"/>
    <mergeCell ref="B8:B9"/>
    <mergeCell ref="B23:M23"/>
    <mergeCell ref="C9:F9"/>
    <mergeCell ref="C11:H11"/>
    <mergeCell ref="I8:I9"/>
    <mergeCell ref="J8:J9"/>
    <mergeCell ref="K8:K9"/>
    <mergeCell ref="L8:L9"/>
    <mergeCell ref="M8:M9"/>
    <mergeCell ref="B31:J31"/>
    <mergeCell ref="C32:I32"/>
    <mergeCell ref="C28:G28"/>
    <mergeCell ref="C10:F10"/>
    <mergeCell ref="C19:F19"/>
    <mergeCell ref="C30:G30"/>
    <mergeCell ref="A3:M3"/>
    <mergeCell ref="A1:M1"/>
    <mergeCell ref="A4:M4"/>
    <mergeCell ref="A5:A24"/>
    <mergeCell ref="C8:F8"/>
    <mergeCell ref="B5:F5"/>
    <mergeCell ref="B6:F6"/>
    <mergeCell ref="B7:M7"/>
    <mergeCell ref="G8:G9"/>
    <mergeCell ref="H8:H9"/>
    <mergeCell ref="B13:M13"/>
    <mergeCell ref="C14:F14"/>
    <mergeCell ref="C15:F15"/>
    <mergeCell ref="C16:H16"/>
    <mergeCell ref="B18:M18"/>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ADMINISTRATION&amp;"-,Regular"
&amp;R&amp;"-,Bold"CSEA/SDU-14-001-S
Attachment A
Page 7 of 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zoomScaleNormal="100" workbookViewId="0">
      <selection activeCell="K6" sqref="K6:K12"/>
    </sheetView>
  </sheetViews>
  <sheetFormatPr defaultRowHeight="14.4" x14ac:dyDescent="0.3"/>
  <cols>
    <col min="1" max="1" width="6.6640625" customWidth="1"/>
    <col min="2" max="2" width="13.6640625" customWidth="1"/>
    <col min="3" max="10" width="9.6640625" customWidth="1"/>
    <col min="11" max="11" width="15.6640625" customWidth="1"/>
  </cols>
  <sheetData>
    <row r="1" spans="1:11" ht="37.200000000000003" customHeight="1" x14ac:dyDescent="0.4">
      <c r="A1" s="106" t="s">
        <v>48</v>
      </c>
      <c r="B1" s="106"/>
      <c r="C1" s="106"/>
      <c r="D1" s="106"/>
      <c r="E1" s="106"/>
      <c r="F1" s="106"/>
      <c r="G1" s="106"/>
      <c r="H1" s="106"/>
      <c r="I1" s="106"/>
      <c r="J1" s="106"/>
      <c r="K1" s="106"/>
    </row>
    <row r="3" spans="1:11" ht="18" x14ac:dyDescent="0.3">
      <c r="A3" s="237" t="s">
        <v>33</v>
      </c>
      <c r="B3" s="237"/>
      <c r="C3" s="237"/>
      <c r="D3" s="237"/>
      <c r="E3" s="237"/>
      <c r="F3" s="237"/>
      <c r="G3" s="237"/>
      <c r="H3" s="237"/>
      <c r="I3" s="237"/>
      <c r="J3" s="237"/>
      <c r="K3" s="237"/>
    </row>
    <row r="5" spans="1:11" ht="15" thickBot="1" x14ac:dyDescent="0.35"/>
    <row r="6" spans="1:11" ht="16.2" thickBot="1" x14ac:dyDescent="0.35">
      <c r="A6" s="52">
        <v>1</v>
      </c>
      <c r="B6" s="238" t="s">
        <v>80</v>
      </c>
      <c r="C6" s="239"/>
      <c r="D6" s="239"/>
      <c r="E6" s="239"/>
      <c r="F6" s="239"/>
      <c r="G6" s="239"/>
      <c r="H6" s="239"/>
      <c r="I6" s="239"/>
      <c r="J6" s="240"/>
      <c r="K6" s="53">
        <f>SUM(TRANSITION!I15)</f>
        <v>0</v>
      </c>
    </row>
    <row r="7" spans="1:11" ht="16.2" thickBot="1" x14ac:dyDescent="0.35">
      <c r="A7" s="52">
        <v>2</v>
      </c>
      <c r="B7" s="238" t="s">
        <v>132</v>
      </c>
      <c r="C7" s="239"/>
      <c r="D7" s="239"/>
      <c r="E7" s="239"/>
      <c r="F7" s="239"/>
      <c r="G7" s="239"/>
      <c r="H7" s="239"/>
      <c r="I7" s="239"/>
      <c r="J7" s="240"/>
      <c r="K7" s="53">
        <f>SUM('YEAR 1'!L35:M35)</f>
        <v>0</v>
      </c>
    </row>
    <row r="8" spans="1:11" ht="16.2" thickBot="1" x14ac:dyDescent="0.35">
      <c r="A8" s="52">
        <v>3</v>
      </c>
      <c r="B8" s="238" t="s">
        <v>133</v>
      </c>
      <c r="C8" s="239"/>
      <c r="D8" s="239"/>
      <c r="E8" s="239"/>
      <c r="F8" s="239"/>
      <c r="G8" s="239"/>
      <c r="H8" s="239"/>
      <c r="I8" s="239"/>
      <c r="J8" s="240"/>
      <c r="K8" s="53">
        <f>SUM('YEAR 2'!L35:M35)</f>
        <v>0</v>
      </c>
    </row>
    <row r="9" spans="1:11" ht="16.2" thickBot="1" x14ac:dyDescent="0.35">
      <c r="A9" s="52">
        <v>4</v>
      </c>
      <c r="B9" s="238" t="s">
        <v>134</v>
      </c>
      <c r="C9" s="239"/>
      <c r="D9" s="239"/>
      <c r="E9" s="239"/>
      <c r="F9" s="239"/>
      <c r="G9" s="239"/>
      <c r="H9" s="239"/>
      <c r="I9" s="239"/>
      <c r="J9" s="240"/>
      <c r="K9" s="53">
        <f>SUM('YEAR 3'!L35:M35)</f>
        <v>0</v>
      </c>
    </row>
    <row r="10" spans="1:11" ht="16.2" thickBot="1" x14ac:dyDescent="0.35">
      <c r="A10" s="52">
        <v>5</v>
      </c>
      <c r="B10" s="238" t="s">
        <v>135</v>
      </c>
      <c r="C10" s="239"/>
      <c r="D10" s="239"/>
      <c r="E10" s="239"/>
      <c r="F10" s="239"/>
      <c r="G10" s="239"/>
      <c r="H10" s="239"/>
      <c r="I10" s="239"/>
      <c r="J10" s="240"/>
      <c r="K10" s="53">
        <f>SUM('YEAR 4'!L35:M35)</f>
        <v>0</v>
      </c>
    </row>
    <row r="11" spans="1:11" ht="16.2" thickBot="1" x14ac:dyDescent="0.35">
      <c r="A11" s="52">
        <v>6</v>
      </c>
      <c r="B11" s="238" t="s">
        <v>136</v>
      </c>
      <c r="C11" s="239"/>
      <c r="D11" s="239"/>
      <c r="E11" s="239"/>
      <c r="F11" s="239"/>
      <c r="G11" s="239"/>
      <c r="H11" s="239"/>
      <c r="I11" s="239"/>
      <c r="J11" s="240"/>
      <c r="K11" s="53">
        <f>SUM('YEAR 5'!L35:M35)</f>
        <v>0</v>
      </c>
    </row>
    <row r="12" spans="1:11" ht="16.2" thickBot="1" x14ac:dyDescent="0.35">
      <c r="A12" s="54">
        <v>7</v>
      </c>
      <c r="B12" s="242" t="s">
        <v>137</v>
      </c>
      <c r="C12" s="243"/>
      <c r="D12" s="243"/>
      <c r="E12" s="243"/>
      <c r="F12" s="243"/>
      <c r="G12" s="243"/>
      <c r="H12" s="243"/>
      <c r="I12" s="243"/>
      <c r="J12" s="244"/>
      <c r="K12" s="55">
        <f>SUM('2-YEAR OPT'!L35:M35)</f>
        <v>0</v>
      </c>
    </row>
    <row r="13" spans="1:11" ht="45" customHeight="1" thickBot="1" x14ac:dyDescent="0.35">
      <c r="A13" s="245" t="s">
        <v>81</v>
      </c>
      <c r="B13" s="246"/>
      <c r="C13" s="246"/>
      <c r="D13" s="246"/>
      <c r="E13" s="246"/>
      <c r="F13" s="246"/>
      <c r="G13" s="246"/>
      <c r="H13" s="246"/>
      <c r="I13" s="246"/>
      <c r="J13" s="247"/>
      <c r="K13" s="56">
        <f>SUM(K6:K12)</f>
        <v>0</v>
      </c>
    </row>
    <row r="14" spans="1:11" x14ac:dyDescent="0.3">
      <c r="A14" s="248" t="s">
        <v>34</v>
      </c>
      <c r="B14" s="248"/>
      <c r="C14" s="248"/>
      <c r="D14" s="248"/>
      <c r="E14" s="248"/>
      <c r="F14" s="248"/>
      <c r="G14" s="248"/>
      <c r="H14" s="248"/>
      <c r="I14" s="248"/>
      <c r="J14" s="248"/>
    </row>
    <row r="18" spans="1:11" ht="16.2" thickBot="1" x14ac:dyDescent="0.35">
      <c r="A18" s="241" t="s">
        <v>35</v>
      </c>
      <c r="B18" s="241"/>
      <c r="C18" s="253"/>
      <c r="D18" s="253"/>
      <c r="E18" s="253"/>
      <c r="F18" s="253"/>
      <c r="G18" s="253"/>
      <c r="H18" s="253"/>
      <c r="I18" s="253"/>
      <c r="J18" s="253"/>
      <c r="K18" s="253"/>
    </row>
    <row r="19" spans="1:11" ht="16.2" thickBot="1" x14ac:dyDescent="0.35">
      <c r="A19" s="241" t="s">
        <v>36</v>
      </c>
      <c r="B19" s="241"/>
      <c r="C19" s="254"/>
      <c r="D19" s="254"/>
      <c r="E19" s="254"/>
      <c r="F19" s="254"/>
      <c r="G19" s="254"/>
      <c r="H19" s="254"/>
      <c r="I19" s="254"/>
      <c r="J19" s="254"/>
      <c r="K19" s="254"/>
    </row>
    <row r="20" spans="1:11" ht="16.2" thickBot="1" x14ac:dyDescent="0.35">
      <c r="A20" s="241" t="s">
        <v>37</v>
      </c>
      <c r="B20" s="241"/>
      <c r="C20" s="250"/>
      <c r="D20" s="250"/>
      <c r="E20" s="1"/>
      <c r="F20" s="1"/>
      <c r="G20" s="1"/>
      <c r="H20" s="1"/>
      <c r="I20" s="1"/>
      <c r="J20" s="1"/>
    </row>
    <row r="21" spans="1:11" ht="16.2" thickBot="1" x14ac:dyDescent="0.35">
      <c r="A21" s="241" t="s">
        <v>42</v>
      </c>
      <c r="B21" s="241"/>
      <c r="C21" s="250"/>
      <c r="D21" s="250"/>
      <c r="E21" s="1"/>
      <c r="F21" s="1"/>
      <c r="G21" s="1"/>
      <c r="H21" s="1"/>
      <c r="I21" s="1"/>
      <c r="J21" s="1"/>
    </row>
    <row r="22" spans="1:11" ht="16.2" thickBot="1" x14ac:dyDescent="0.35">
      <c r="A22" s="241" t="s">
        <v>38</v>
      </c>
      <c r="B22" s="241"/>
      <c r="C22" s="250"/>
      <c r="D22" s="250"/>
      <c r="E22" s="1"/>
      <c r="F22" s="1"/>
      <c r="G22" s="1"/>
      <c r="H22" s="1"/>
      <c r="I22" s="1"/>
      <c r="J22" s="1"/>
    </row>
    <row r="23" spans="1:11" ht="16.2" thickBot="1" x14ac:dyDescent="0.35">
      <c r="A23" s="241" t="s">
        <v>39</v>
      </c>
      <c r="B23" s="241"/>
      <c r="C23" s="60"/>
      <c r="D23" s="2" t="s">
        <v>43</v>
      </c>
      <c r="E23" s="59"/>
      <c r="F23" s="2" t="s">
        <v>44</v>
      </c>
      <c r="G23" s="59"/>
      <c r="H23" s="2" t="s">
        <v>45</v>
      </c>
      <c r="I23" s="1"/>
      <c r="J23" s="1"/>
    </row>
    <row r="24" spans="1:11" x14ac:dyDescent="0.3">
      <c r="A24" s="57"/>
      <c r="B24" s="57"/>
      <c r="D24" s="57"/>
      <c r="F24" s="57"/>
      <c r="H24" s="57"/>
    </row>
    <row r="25" spans="1:11" x14ac:dyDescent="0.3">
      <c r="A25" s="57"/>
      <c r="B25" s="57"/>
      <c r="D25" s="57"/>
      <c r="F25" s="57"/>
      <c r="H25" s="57"/>
    </row>
    <row r="27" spans="1:11" ht="15" thickBot="1" x14ac:dyDescent="0.35">
      <c r="A27" s="251"/>
      <c r="B27" s="251"/>
      <c r="C27" s="251"/>
      <c r="D27" s="251"/>
      <c r="E27" s="251"/>
      <c r="F27" s="251"/>
      <c r="G27" s="251"/>
      <c r="H27" s="251"/>
      <c r="I27" s="251"/>
      <c r="J27" s="251"/>
      <c r="K27" s="251"/>
    </row>
    <row r="28" spans="1:11" ht="15.6" x14ac:dyDescent="0.3">
      <c r="A28" s="241" t="s">
        <v>46</v>
      </c>
      <c r="B28" s="241"/>
      <c r="C28" s="241"/>
      <c r="D28" s="241"/>
      <c r="E28" s="241"/>
      <c r="F28" s="241"/>
      <c r="G28" s="241"/>
      <c r="H28" s="241"/>
      <c r="I28" s="241"/>
      <c r="J28" s="241"/>
      <c r="K28" s="241"/>
    </row>
    <row r="29" spans="1:11" x14ac:dyDescent="0.3">
      <c r="A29" s="58"/>
      <c r="B29" s="58"/>
      <c r="C29" s="58"/>
      <c r="D29" s="58"/>
      <c r="E29" s="58"/>
      <c r="F29" s="58"/>
      <c r="G29" s="58"/>
      <c r="H29" s="58"/>
      <c r="I29" s="58"/>
      <c r="J29" s="58"/>
    </row>
    <row r="30" spans="1:11" ht="15" thickBot="1" x14ac:dyDescent="0.35">
      <c r="A30" s="252"/>
      <c r="B30" s="252"/>
      <c r="C30" s="252"/>
      <c r="D30" s="252"/>
      <c r="E30" s="252"/>
      <c r="F30" s="252"/>
      <c r="G30" s="252"/>
      <c r="H30" s="252"/>
      <c r="I30" s="252"/>
      <c r="J30" s="252"/>
      <c r="K30" s="252"/>
    </row>
    <row r="31" spans="1:11" ht="15.6" x14ac:dyDescent="0.3">
      <c r="A31" s="241" t="s">
        <v>40</v>
      </c>
      <c r="B31" s="241"/>
      <c r="C31" s="241"/>
      <c r="D31" s="241"/>
      <c r="E31" s="241"/>
      <c r="F31" s="241"/>
      <c r="G31" s="241"/>
      <c r="H31" s="241"/>
      <c r="I31" s="241"/>
      <c r="J31" s="241"/>
    </row>
    <row r="33" spans="1:5" ht="16.2" thickBot="1" x14ac:dyDescent="0.35">
      <c r="A33" s="249"/>
      <c r="B33" s="249"/>
      <c r="C33" s="249"/>
      <c r="D33" s="249"/>
      <c r="E33" s="249"/>
    </row>
    <row r="34" spans="1:5" ht="15.6" x14ac:dyDescent="0.3">
      <c r="A34" s="2" t="s">
        <v>41</v>
      </c>
    </row>
  </sheetData>
  <sheetProtection algorithmName="SHA-512" hashValue="DIS1uSAvu4qT59pt3+LMaBiAiQbkdM/e3HKRIdmg+Amj2UMn4fjhO767jaCh76gkQhmbtljUVib9cM2BPQqUoQ==" saltValue="Dg7NOaFbwl5pMTRAIQNYPg==" spinCount="100000" sheet="1" objects="1" scenarios="1"/>
  <mergeCells count="27">
    <mergeCell ref="A23:B23"/>
    <mergeCell ref="A14:J14"/>
    <mergeCell ref="A33:E33"/>
    <mergeCell ref="C20:D20"/>
    <mergeCell ref="C21:D21"/>
    <mergeCell ref="C22:D22"/>
    <mergeCell ref="A18:B18"/>
    <mergeCell ref="A31:J31"/>
    <mergeCell ref="A28:K28"/>
    <mergeCell ref="A22:B22"/>
    <mergeCell ref="A27:K27"/>
    <mergeCell ref="A30:K30"/>
    <mergeCell ref="C18:K18"/>
    <mergeCell ref="C19:K19"/>
    <mergeCell ref="A19:B19"/>
    <mergeCell ref="A20:B20"/>
    <mergeCell ref="A21:B21"/>
    <mergeCell ref="B9:J9"/>
    <mergeCell ref="B10:J10"/>
    <mergeCell ref="B11:J11"/>
    <mergeCell ref="B12:J12"/>
    <mergeCell ref="A13:J13"/>
    <mergeCell ref="A1:K1"/>
    <mergeCell ref="A3:K3"/>
    <mergeCell ref="B6:J6"/>
    <mergeCell ref="B7:J7"/>
    <mergeCell ref="B8:J8"/>
  </mergeCells>
  <printOptions horizontalCentered="1"/>
  <pageMargins left="0.45" right="0.45" top="1" bottom="0.5" header="0.45" footer="0.3"/>
  <pageSetup scale="85" orientation="landscape" r:id="rId1"/>
  <headerFooter>
    <oddHeader>&amp;C&amp;"-,Bold"&amp;12MARYLAND STATE DEPARTMENT OF HUMAN RESOURCES
CHILD SUPPORT ENFORCEMENT ADMINISTRATION&amp;R&amp;"-,Bold"CSEA/SDU-14-001-S
Attachment A
Page 8 of 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TRANSITION</vt:lpstr>
      <vt:lpstr>YEAR 1</vt:lpstr>
      <vt:lpstr>YEAR 2</vt:lpstr>
      <vt:lpstr>YEAR 3</vt:lpstr>
      <vt:lpstr>YEAR 4</vt:lpstr>
      <vt:lpstr>YEAR 5</vt:lpstr>
      <vt:lpstr>2-YEAR OPT</vt:lpstr>
      <vt:lpstr>SUMMARY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ybarr</dc:creator>
  <cp:lastModifiedBy>Samuel Eduful</cp:lastModifiedBy>
  <cp:lastPrinted>2021-09-15T12:53:54Z</cp:lastPrinted>
  <dcterms:created xsi:type="dcterms:W3CDTF">2013-05-17T18:19:27Z</dcterms:created>
  <dcterms:modified xsi:type="dcterms:W3CDTF">2024-07-05T20:03:36Z</dcterms:modified>
</cp:coreProperties>
</file>